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firstSheet="2" activeTab="4"/>
  </bookViews>
  <sheets>
    <sheet name="0000" sheetId="1" state="veryHidden" r:id="rId1"/>
    <sheet name="1000" sheetId="2" state="veryHidden" r:id="rId2"/>
    <sheet name="Conso BS" sheetId="3" r:id="rId3"/>
    <sheet name="Conso IS" sheetId="4" r:id="rId4"/>
    <sheet name="Conso Notes" sheetId="5" r:id="rId5"/>
    <sheet name="Conso Equity" sheetId="6" r:id="rId6"/>
    <sheet name="Conso CF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<sst xmlns="http://schemas.openxmlformats.org/spreadsheetml/2006/main" count="297" uniqueCount="225">
  <si>
    <t>Notes</t>
  </si>
  <si>
    <t>(RM)</t>
  </si>
  <si>
    <t>Share Capital</t>
  </si>
  <si>
    <t>Reserves</t>
  </si>
  <si>
    <t>Shareholders' Funds</t>
  </si>
  <si>
    <t>Deferred Liabilities</t>
  </si>
  <si>
    <t>Represented by :-</t>
  </si>
  <si>
    <t>Property, Plant and Equipment</t>
  </si>
  <si>
    <t>Current Assets</t>
  </si>
  <si>
    <t xml:space="preserve">    Inventories</t>
  </si>
  <si>
    <t xml:space="preserve">    Debtors</t>
  </si>
  <si>
    <t xml:space="preserve">    Deposits with Licensed Bank</t>
  </si>
  <si>
    <t xml:space="preserve">    Cash and Bank Balances</t>
  </si>
  <si>
    <t>Current Liabilities</t>
  </si>
  <si>
    <t xml:space="preserve">    Creditors</t>
  </si>
  <si>
    <t xml:space="preserve">    Bank Borrowings</t>
  </si>
  <si>
    <t xml:space="preserve">    Taxation</t>
  </si>
  <si>
    <t>Net Current Assets / (Liabilities)</t>
  </si>
  <si>
    <t>Authorised :-</t>
  </si>
  <si>
    <t xml:space="preserve">    30,000,000 ordinary shares of RM1.00 each</t>
  </si>
  <si>
    <t>Issued and fully paid :-</t>
  </si>
  <si>
    <t>Share premium</t>
  </si>
  <si>
    <t>(Accumulated loss) / Retained profit</t>
  </si>
  <si>
    <t>Capital reserve</t>
  </si>
  <si>
    <t>(a)  The capital reserve represents the transfer from retained profit resulting from the capitalisation of retained profit</t>
  </si>
  <si>
    <t xml:space="preserve">      by the subsidiary company for the purpose of a bonus issue of shares in 1997.</t>
  </si>
  <si>
    <t>2(a)</t>
  </si>
  <si>
    <t>Retirement benefits</t>
  </si>
  <si>
    <t xml:space="preserve">Deferred taxation </t>
  </si>
  <si>
    <t>(a)  Retirement benefits</t>
  </si>
  <si>
    <t xml:space="preserve">      At beginning of year</t>
  </si>
  <si>
    <t xml:space="preserve">      Provision for the year</t>
  </si>
  <si>
    <t xml:space="preserve">      Payment made during the year</t>
  </si>
  <si>
    <t>(b)  Deferred taxation</t>
  </si>
  <si>
    <t xml:space="preserve">      Tranfer to income statement</t>
  </si>
  <si>
    <t>Trade debtors</t>
  </si>
  <si>
    <t>Less : Provision for doubtful debts</t>
  </si>
  <si>
    <t>Other debtors</t>
  </si>
  <si>
    <t>Trade creditors</t>
  </si>
  <si>
    <t>Other creditors</t>
  </si>
  <si>
    <t>Revenue</t>
  </si>
  <si>
    <t>Cost of Sales</t>
  </si>
  <si>
    <t>Gross Profit</t>
  </si>
  <si>
    <t>Other Operating Income</t>
  </si>
  <si>
    <t>Sales and Marketing Expenses</t>
  </si>
  <si>
    <t>LOSS BERFORE TAXATION</t>
  </si>
  <si>
    <t>Taxation</t>
  </si>
  <si>
    <t>NET LOSS FOR THE PERIOD ENDED</t>
  </si>
  <si>
    <t xml:space="preserve">    After Taxation</t>
  </si>
  <si>
    <t xml:space="preserve">    Before Taxation</t>
  </si>
  <si>
    <t>Loss per Ordinary Shares (sen)</t>
  </si>
  <si>
    <t>(Accumulated</t>
  </si>
  <si>
    <t>Share</t>
  </si>
  <si>
    <t>Capital</t>
  </si>
  <si>
    <t>Premium</t>
  </si>
  <si>
    <t>Retained Profit/</t>
  </si>
  <si>
    <t>Loss)</t>
  </si>
  <si>
    <t>Reserve</t>
  </si>
  <si>
    <t>Total</t>
  </si>
  <si>
    <t>Net loss for the year</t>
  </si>
  <si>
    <t>As At</t>
  </si>
  <si>
    <t>Balance as at 31/12/2000</t>
  </si>
  <si>
    <t>Other Operating Expenses</t>
  </si>
  <si>
    <t>Finance Cost</t>
  </si>
  <si>
    <t>Amount owing to a director</t>
  </si>
  <si>
    <t xml:space="preserve">(a)  The amount owing to a director represents short term advance from Tan Sri Abdul Aziz Abdul Rahman, and </t>
  </si>
  <si>
    <t xml:space="preserve">      is unsecured and interest free.</t>
  </si>
  <si>
    <t xml:space="preserve">    18,500,000 ordinary shares of RM1.00 each</t>
  </si>
  <si>
    <t>5(a)</t>
  </si>
  <si>
    <t>Balance as at 31/12/2001</t>
  </si>
  <si>
    <t>Less : Exceptional Item - Investment Written Off</t>
  </si>
  <si>
    <t>Less : Exceptional Item - Fixed Assets Written Off</t>
  </si>
  <si>
    <t>LOSS FROM OPERATIONS</t>
  </si>
  <si>
    <t>LOSS BEFORE EXCEPTIONAL ITEMS</t>
  </si>
  <si>
    <t>31/12/2001</t>
  </si>
  <si>
    <t>SECURED</t>
  </si>
  <si>
    <t xml:space="preserve">  Term Loan (Bank Industri &amp; Teknologi)</t>
  </si>
  <si>
    <t xml:space="preserve">      Interest</t>
  </si>
  <si>
    <t xml:space="preserve">  Revolving Loan (Bank Industri &amp; Teknologi)</t>
  </si>
  <si>
    <t xml:space="preserve">  Syndicated Term Loan (Affin Merchant Bank)</t>
  </si>
  <si>
    <t xml:space="preserve">      Drawndown on 23 January 1997</t>
  </si>
  <si>
    <t>UNSECURED</t>
  </si>
  <si>
    <t xml:space="preserve">  Term Loan (RHB)</t>
  </si>
  <si>
    <t xml:space="preserve">  Revolving Credit (UOB)</t>
  </si>
  <si>
    <t xml:space="preserve">  Bank Overdraft (UOB)</t>
  </si>
  <si>
    <t>Secured</t>
  </si>
  <si>
    <t>Unsecured</t>
  </si>
  <si>
    <t xml:space="preserve">      Total Borrowings</t>
  </si>
  <si>
    <t xml:space="preserve">(a)  The Term Loan and Revolving Loan facility granted by Bank Industri &amp; Teknologi Malaysia Berhad (BITMB) were </t>
  </si>
  <si>
    <t xml:space="preserve">      secured on a debenture by way of 1st fixed charge on the machinery and equipment of UCIB financed by the bank</t>
  </si>
  <si>
    <t xml:space="preserve">      and a debenture by way of fixed and floating charge over the present and future assets of the Company.</t>
  </si>
  <si>
    <t>(b)  The Syndicated Term Loan facility granted by Affin Merchant Bank Berhad (AMBB) were secured on a debenture</t>
  </si>
  <si>
    <t xml:space="preserve">      by way of 1st charge over all the Company's present and future assets of the Company.</t>
  </si>
  <si>
    <t>The Company had on 3 May 2002 announced the loan default for the Term Loan and Revoving Credit granted by BITMB</t>
  </si>
  <si>
    <t>totalling RM2.55 million and also the Term Loan outstanding of RM3.98 million due to RHB Bank Berhad.</t>
  </si>
  <si>
    <t>3rd Quarter</t>
  </si>
  <si>
    <t>Year-To-Date</t>
  </si>
  <si>
    <t>CASH FLOWS FROM OPERATING ACTIVITIES</t>
  </si>
  <si>
    <t xml:space="preserve">  Adjustments For :-</t>
  </si>
  <si>
    <t xml:space="preserve">      Depreciation</t>
  </si>
  <si>
    <t xml:space="preserve">      Provision For Retirement Benefits</t>
  </si>
  <si>
    <t xml:space="preserve">      Allowance For Doubtful Debts</t>
  </si>
  <si>
    <t xml:space="preserve">      Allowance For Doubtful Debts Written Back</t>
  </si>
  <si>
    <t xml:space="preserve">      Investment Written Off</t>
  </si>
  <si>
    <t xml:space="preserve">      Interest Expenses</t>
  </si>
  <si>
    <t xml:space="preserve">      (Gain) / Loss On Disposal Of Plant and Equipment</t>
  </si>
  <si>
    <t xml:space="preserve">      Plant and Equipment Written Off</t>
  </si>
  <si>
    <t xml:space="preserve">      Interest Income</t>
  </si>
  <si>
    <t xml:space="preserve">  Operating (Loss) / Profit Before Working Capital Changes</t>
  </si>
  <si>
    <t xml:space="preserve">      Decrease / (Increase) In Inventories</t>
  </si>
  <si>
    <t xml:space="preserve">      Decrease / (Increase) In Debtors</t>
  </si>
  <si>
    <t xml:space="preserve">      (Decrease) / Increase In Creditors</t>
  </si>
  <si>
    <t xml:space="preserve">  Cash (Used In) / Generated From Operations</t>
  </si>
  <si>
    <t xml:space="preserve">      Tax Paid</t>
  </si>
  <si>
    <t xml:space="preserve">      Retirement Benefits Paid</t>
  </si>
  <si>
    <t xml:space="preserve">      Interest Received</t>
  </si>
  <si>
    <t xml:space="preserve">      Interest Paid</t>
  </si>
  <si>
    <t xml:space="preserve">  Net Cash (Used In) / From Operating Activities</t>
  </si>
  <si>
    <t>CASH FLOWS FROM INVESTING ACTIVITIES</t>
  </si>
  <si>
    <t xml:space="preserve">  Purchase Of Property, Plant and Equipment</t>
  </si>
  <si>
    <t xml:space="preserve">  Proceeds From Disposal Of Plant and Equipment</t>
  </si>
  <si>
    <t xml:space="preserve">  Net Cash Used In Investing Activities</t>
  </si>
  <si>
    <t>CASH FLOWS FROM FINANCING ACTIVITIES</t>
  </si>
  <si>
    <t xml:space="preserve">  Term Loan Obtained</t>
  </si>
  <si>
    <t xml:space="preserve">  Net (Repayment) / Drawdown Of Bank Borrowings</t>
  </si>
  <si>
    <t xml:space="preserve">  Net Cash From Financing Activities</t>
  </si>
  <si>
    <t>NET INCREASE / (DECREASE) IN CASH AND CASH</t>
  </si>
  <si>
    <t>EQUIVALENTS</t>
  </si>
  <si>
    <t>Cash and Cash Equivalents At beginning Of Year</t>
  </si>
  <si>
    <t xml:space="preserve">  Term Loan Repaid</t>
  </si>
  <si>
    <t xml:space="preserve">  (Loss) / Profit Before Taxation</t>
  </si>
  <si>
    <t>30/09/2002</t>
  </si>
  <si>
    <t>Balance as at 30/09/2002</t>
  </si>
  <si>
    <t>1.    General Information</t>
  </si>
  <si>
    <t xml:space="preserve">       United Chemical Industries Berhad, a company incorporated and domiciled in Malaysia, is a public company limited by shares, and</t>
  </si>
  <si>
    <t xml:space="preserve">       is listed on the Second Board of the Kuala Lumpur Stock Exchange.</t>
  </si>
  <si>
    <t xml:space="preserve">       Its registered office is located at 20th Floor, East Wing, Plaza Permata, Jalan Kampar, Off Jalan Tun Razak, 50400 Kuala Lumpur. The</t>
  </si>
  <si>
    <t xml:space="preserve">       principal place of business of the Company is located at Level 14, KUB.com, Jalan Yap Kwan Seng, 50450 Kuala Lumpur.</t>
  </si>
  <si>
    <t xml:space="preserve">       The principal activities of the Company during the year are the manufacture and sale of polypropylene and polyethylene woven bags</t>
  </si>
  <si>
    <t xml:space="preserve">       together with its allied products. The principal activities of the subsidiary company are the manufacture and sale of geotextile fabrics</t>
  </si>
  <si>
    <t xml:space="preserve">       together with its allied products.  </t>
  </si>
  <si>
    <t>2.    Significant Accounting Policies</t>
  </si>
  <si>
    <t xml:space="preserve">       All significant accounting policies set out below are consistent with those applied in the previous year.</t>
  </si>
  <si>
    <t xml:space="preserve">       (a)  Basis of Preparation</t>
  </si>
  <si>
    <t xml:space="preserve">     </t>
  </si>
  <si>
    <t xml:space="preserve">             Listing Requirements of Kuala Lumpur Stock Exchange. The same accounting policies and methods of computation are followed in </t>
  </si>
  <si>
    <t xml:space="preserve">             the interim financial statements as compared with the annual financial statement for the year ended 31 December 2001.</t>
  </si>
  <si>
    <t xml:space="preserve">       (b)  Basis of Consolidation</t>
  </si>
  <si>
    <t xml:space="preserve">             The consolidated financial statements include the financial statements of the Company and all its subsidiary companies made up </t>
  </si>
  <si>
    <t xml:space="preserve">             to the balance sheet date.</t>
  </si>
  <si>
    <t xml:space="preserve">            Subsidiary companies are those companies in which the Group has power to exercise control over the financial and operating policies</t>
  </si>
  <si>
    <t xml:space="preserve">            so as to obtain benefits from their activities.</t>
  </si>
  <si>
    <t xml:space="preserve">       (c)  Investments</t>
  </si>
  <si>
    <t xml:space="preserve">             Investment in subsidiary company and other investments are stated at cost and are only written down when the directors consider</t>
  </si>
  <si>
    <t xml:space="preserve">             that there is a permanent diminution in the value of the investments.</t>
  </si>
  <si>
    <t xml:space="preserve">       (d)  Property, Plant and Equipment and Depreciation</t>
  </si>
  <si>
    <t xml:space="preserve">          </t>
  </si>
  <si>
    <t xml:space="preserve">      </t>
  </si>
  <si>
    <t xml:space="preserve">             Property, plant and equipment are stated at cost less accumulated depreciation.</t>
  </si>
  <si>
    <t xml:space="preserve">             Leasehold land is amortised over the lease period of 83 years and 46 years for long leasehold land and short leasehold land</t>
  </si>
  <si>
    <t xml:space="preserve">             respectively. All other property, plant and equipment are dereciated on the straight line basis so as to write off the cost of the</t>
  </si>
  <si>
    <t xml:space="preserve">             assets over their estimated useful lives. Depreciation on capital work-in-progress commences when the assets are ready for their</t>
  </si>
  <si>
    <t xml:space="preserve">             intended use.</t>
  </si>
  <si>
    <t xml:space="preserve">             The pricipal annual rates used are as follows :-</t>
  </si>
  <si>
    <t xml:space="preserve">             Buildings</t>
  </si>
  <si>
    <t xml:space="preserve">             Plant and machinery, fixtures and equipment</t>
  </si>
  <si>
    <t>5% - 25%</t>
  </si>
  <si>
    <t xml:space="preserve">             Motor vehicles</t>
  </si>
  <si>
    <t xml:space="preserve">             Where the carrying amount of an assets exceeds its estimated recoverable amount, the asset is written down to the estimated</t>
  </si>
  <si>
    <t xml:space="preserve">             recoverable amount.</t>
  </si>
  <si>
    <t xml:space="preserve">       (e)  Capitalisation of Borrowing Costs</t>
  </si>
  <si>
    <t xml:space="preserve">            </t>
  </si>
  <si>
    <t xml:space="preserve">             Interest on borrowings related to property, plant and equipment under construction are capitalised until the assets are ready for</t>
  </si>
  <si>
    <t xml:space="preserve">             their intended use.</t>
  </si>
  <si>
    <t xml:space="preserve">       (f)  Inventories</t>
  </si>
  <si>
    <t xml:space="preserve">            Inventories are valued at the lower of cost and net relisable value. Cost is determine on the weighted average cost basis. For finished</t>
  </si>
  <si>
    <t xml:space="preserve">            goods and semi-processed goods, cost consist of materials, direct labour and an appropriate proportion of production overheads.</t>
  </si>
  <si>
    <t xml:space="preserve">      (g)  Bad and Doubtful Debts</t>
  </si>
  <si>
    <t xml:space="preserve">           Bad debts are written off as and when ascertained and allowance is made for any debts considered to be doubtful of collection.</t>
  </si>
  <si>
    <t xml:space="preserve">      (h)  Deferred Taxation</t>
  </si>
  <si>
    <t xml:space="preserve">            Provision is made using the liability method for taxation which is deferred due to timing differences except where such differences</t>
  </si>
  <si>
    <t xml:space="preserve">            are not expected to reverse in the foreseeable future. Where timing differences result in a debit balance, this is recognised only</t>
  </si>
  <si>
    <t xml:space="preserve">            where there is reasonable certainty of realisation.</t>
  </si>
  <si>
    <t xml:space="preserve">      (i)  Retirement Benefits</t>
  </si>
  <si>
    <t xml:space="preserve">           The Company operates an unfunded defines benefit scheme for unionised employees in accordance with the terms of the collective</t>
  </si>
  <si>
    <t xml:space="preserve">           agreement. The benefits are payable upon attaining the age of retirement, death or permanent disablement in respect of employees</t>
  </si>
  <si>
    <t xml:space="preserve">           who have served continuously for a period of five or more years. The amount payable is calculated based on a scale of benefits that</t>
  </si>
  <si>
    <t xml:space="preserve">           increases with the length of service. The provision in respect of the retirement benefits scheme is determined by an independent</t>
  </si>
  <si>
    <t xml:space="preserve">           actuarial valuation in December 1995 using the Attained Age Method pending an updated actuarial valuation.</t>
  </si>
  <si>
    <t xml:space="preserve">      (j)  Foreign Currencies</t>
  </si>
  <si>
    <t xml:space="preserve">           Transactions in foreign currencies are converted into Ringgit Malaysia at rates ruling on transaction dates or where settlement has</t>
  </si>
  <si>
    <t xml:space="preserve">           not been made at balance sheet date, at rates of exchange approximating those ruling at that date. Gains or losses in exchange</t>
  </si>
  <si>
    <t xml:space="preserve">           recognised in the income statement.</t>
  </si>
  <si>
    <t xml:space="preserve">      (k)  Revenue Recognition</t>
  </si>
  <si>
    <t xml:space="preserve">            Revenue represents the value of goods sold net of rebates and returns, and is recognised upon delivery of goods. Group revenue are</t>
  </si>
  <si>
    <t xml:space="preserve">            stated net of all intra-group transactions.</t>
  </si>
  <si>
    <t xml:space="preserve">      (l)  Cash and Cash Equivalents</t>
  </si>
  <si>
    <t xml:space="preserve">           Cash and cash equivalents in the cash flow statement comprise cash and bank balances, deposits with licensed banks, bank</t>
  </si>
  <si>
    <t xml:space="preserve">           overdrafts and highly liquid investments that are readily convertible to known amounts of cash and which are subject to an </t>
  </si>
  <si>
    <t xml:space="preserve">           insignificant risk of changes in value.</t>
  </si>
  <si>
    <t>3.    Share Capital</t>
  </si>
  <si>
    <t>4.    Reserves</t>
  </si>
  <si>
    <t>5.  Deferred Liabilities</t>
  </si>
  <si>
    <t>6.  Debtors</t>
  </si>
  <si>
    <t>7.  Creditors</t>
  </si>
  <si>
    <t>8.  Bank Borrowings</t>
  </si>
  <si>
    <t>9.  Loss Per Ordinary Share</t>
  </si>
  <si>
    <t xml:space="preserve">     The loss per ordinary share is calculated by dividing the net loss for the year by the number of ordinary shares in </t>
  </si>
  <si>
    <t xml:space="preserve">      issue during the year of 18,500,000.</t>
  </si>
  <si>
    <t>10.  Cash And Cash Equivalents At End of Period</t>
  </si>
  <si>
    <t>Cash and Bank Balances</t>
  </si>
  <si>
    <t xml:space="preserve">      No segment analysis has been prepared in view of the similarity of the manufacturing operations within the Group.</t>
  </si>
  <si>
    <t>11.  Segmental Reporting</t>
  </si>
  <si>
    <t xml:space="preserve">  Hire Purchase Installment Paid</t>
  </si>
  <si>
    <t>7(a)</t>
  </si>
  <si>
    <t>5(b)</t>
  </si>
  <si>
    <t>8(a)</t>
  </si>
  <si>
    <t>8(b)</t>
  </si>
  <si>
    <t xml:space="preserve">             The interim financial report has been prepared in accordance with MASB 26 Interim Financial Reporting and Chapter 9 part K of the</t>
  </si>
  <si>
    <t>Administration Expenses</t>
  </si>
  <si>
    <t xml:space="preserve">  Bank Overdraft</t>
  </si>
  <si>
    <t>30/09/2001</t>
  </si>
  <si>
    <t xml:space="preserve">      At end of period</t>
  </si>
  <si>
    <t>Net loss for the period</t>
  </si>
  <si>
    <t>CASH AND CASH EQUIVALENTS AT END OF PERIOD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</si>
</sst>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_(* #,##0_);_(* \(#,##0\);_(* &quot;-&quot;??_);_(@_)"/>
    <numFmt numFmtId="179" formatCode="0.00_)"/>
    <numFmt numFmtId="180" formatCode="_(* #,##0.0_);_(* \(#,##0.0\);_(* &quot;-&quot;??_);_(@_)"/>
    <numFmt numFmtId="181" formatCode="_(* #,##0.000_);_(* \(#,##0.000\);_(* &quot;-&quot;??_);_(@_)"/>
    <numFmt numFmtId="182" formatCode="_(* #,##0.0000_);_(* \(#,##0.0000\);_(* &quot;-&quot;??_);_(@_)"/>
  </numFmts>
  <fonts count="11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9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3" fontId="0" fillId="0" borderId="0" xfId="15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0" fillId="0" borderId="0" xfId="0" applyAlignment="1">
      <alignment horizontal="center"/>
    </xf>
    <xf numFmtId="43" fontId="0" fillId="0" borderId="2" xfId="15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8" fontId="3" fillId="0" borderId="0" xfId="15" applyNumberFormat="1" applyFont="1" applyAlignment="1">
      <alignment horizontal="center"/>
    </xf>
    <xf numFmtId="178" fontId="0" fillId="0" borderId="0" xfId="15" applyNumberFormat="1" applyAlignment="1">
      <alignment/>
    </xf>
    <xf numFmtId="178" fontId="3" fillId="0" borderId="3" xfId="15" applyNumberFormat="1" applyFont="1" applyBorder="1" applyAlignment="1">
      <alignment/>
    </xf>
    <xf numFmtId="178" fontId="0" fillId="0" borderId="2" xfId="15" applyNumberFormat="1" applyBorder="1" applyAlignment="1">
      <alignment/>
    </xf>
    <xf numFmtId="178" fontId="3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78" fontId="3" fillId="0" borderId="2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78" fontId="0" fillId="0" borderId="0" xfId="15" applyNumberFormat="1" applyFont="1" applyAlignment="1">
      <alignment/>
    </xf>
    <xf numFmtId="178" fontId="0" fillId="0" borderId="2" xfId="15" applyNumberFormat="1" applyFont="1" applyBorder="1" applyAlignment="1">
      <alignment/>
    </xf>
    <xf numFmtId="178" fontId="3" fillId="0" borderId="0" xfId="0" applyNumberFormat="1" applyFont="1" applyAlignment="1">
      <alignment horizontal="center"/>
    </xf>
    <xf numFmtId="178" fontId="0" fillId="0" borderId="0" xfId="0" applyNumberFormat="1" applyFont="1" applyAlignment="1">
      <alignment/>
    </xf>
    <xf numFmtId="178" fontId="7" fillId="0" borderId="0" xfId="15" applyNumberFormat="1" applyFont="1" applyAlignment="1">
      <alignment horizontal="center"/>
    </xf>
    <xf numFmtId="178" fontId="7" fillId="0" borderId="0" xfId="15" applyNumberFormat="1" applyFont="1" applyAlignment="1" quotePrefix="1">
      <alignment horizontal="center"/>
    </xf>
    <xf numFmtId="178" fontId="8" fillId="0" borderId="0" xfId="15" applyNumberFormat="1" applyFont="1" applyAlignment="1">
      <alignment/>
    </xf>
    <xf numFmtId="178" fontId="8" fillId="0" borderId="2" xfId="15" applyNumberFormat="1" applyFont="1" applyBorder="1" applyAlignment="1">
      <alignment/>
    </xf>
    <xf numFmtId="178" fontId="7" fillId="0" borderId="0" xfId="15" applyNumberFormat="1" applyFont="1" applyAlignment="1">
      <alignment/>
    </xf>
    <xf numFmtId="178" fontId="7" fillId="0" borderId="3" xfId="15" applyNumberFormat="1" applyFont="1" applyBorder="1" applyAlignment="1">
      <alignment/>
    </xf>
    <xf numFmtId="178" fontId="9" fillId="0" borderId="0" xfId="15" applyNumberFormat="1" applyFont="1" applyAlignment="1">
      <alignment/>
    </xf>
    <xf numFmtId="43" fontId="9" fillId="0" borderId="0" xfId="15" applyNumberFormat="1" applyFont="1" applyAlignment="1">
      <alignment/>
    </xf>
    <xf numFmtId="43" fontId="9" fillId="0" borderId="3" xfId="15" applyNumberFormat="1" applyFont="1" applyBorder="1" applyAlignment="1">
      <alignment/>
    </xf>
    <xf numFmtId="178" fontId="8" fillId="0" borderId="3" xfId="15" applyNumberFormat="1" applyFont="1" applyBorder="1" applyAlignment="1">
      <alignment/>
    </xf>
    <xf numFmtId="178" fontId="9" fillId="0" borderId="2" xfId="15" applyNumberFormat="1" applyFont="1" applyBorder="1" applyAlignment="1">
      <alignment/>
    </xf>
    <xf numFmtId="178" fontId="9" fillId="0" borderId="3" xfId="15" applyNumberFormat="1" applyFont="1" applyBorder="1" applyAlignment="1">
      <alignment/>
    </xf>
    <xf numFmtId="178" fontId="8" fillId="0" borderId="0" xfId="15" applyNumberFormat="1" applyFont="1" applyBorder="1" applyAlignment="1">
      <alignment/>
    </xf>
    <xf numFmtId="43" fontId="4" fillId="0" borderId="0" xfId="15" applyNumberFormat="1" applyFont="1" applyAlignment="1">
      <alignment/>
    </xf>
    <xf numFmtId="43" fontId="4" fillId="0" borderId="3" xfId="15" applyNumberFormat="1" applyFont="1" applyBorder="1" applyAlignment="1">
      <alignment/>
    </xf>
    <xf numFmtId="43" fontId="6" fillId="0" borderId="0" xfId="15" applyNumberFormat="1" applyFont="1" applyAlignment="1">
      <alignment/>
    </xf>
    <xf numFmtId="0" fontId="10" fillId="0" borderId="0" xfId="0" applyFont="1" applyAlignment="1">
      <alignment/>
    </xf>
    <xf numFmtId="43" fontId="0" fillId="0" borderId="0" xfId="15" applyNumberFormat="1" applyAlignment="1">
      <alignment/>
    </xf>
    <xf numFmtId="43" fontId="8" fillId="0" borderId="0" xfId="15" applyNumberFormat="1" applyFont="1" applyAlignment="1">
      <alignment/>
    </xf>
    <xf numFmtId="43" fontId="3" fillId="0" borderId="0" xfId="15" applyNumberFormat="1" applyFont="1" applyAlignment="1">
      <alignment horizontal="center"/>
    </xf>
    <xf numFmtId="43" fontId="3" fillId="0" borderId="0" xfId="15" applyNumberFormat="1" applyFont="1" applyAlignment="1" quotePrefix="1">
      <alignment horizontal="center"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78" fontId="8" fillId="0" borderId="4" xfId="15" applyNumberFormat="1" applyFont="1" applyBorder="1" applyAlignment="1">
      <alignment/>
    </xf>
    <xf numFmtId="178" fontId="7" fillId="0" borderId="5" xfId="15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 horizontal="center"/>
    </xf>
    <xf numFmtId="178" fontId="3" fillId="0" borderId="0" xfId="15" applyNumberFormat="1" applyFont="1" applyAlignment="1" quotePrefix="1">
      <alignment horizontal="center"/>
    </xf>
    <xf numFmtId="178" fontId="6" fillId="0" borderId="0" xfId="15" applyNumberFormat="1" applyFont="1" applyAlignment="1">
      <alignment/>
    </xf>
    <xf numFmtId="178" fontId="0" fillId="0" borderId="3" xfId="15" applyNumberFormat="1" applyBorder="1" applyAlignment="1">
      <alignment/>
    </xf>
    <xf numFmtId="178" fontId="0" fillId="0" borderId="2" xfId="15" applyNumberFormat="1" applyFont="1" applyBorder="1" applyAlignment="1">
      <alignment/>
    </xf>
    <xf numFmtId="178" fontId="4" fillId="0" borderId="0" xfId="15" applyNumberFormat="1" applyFont="1" applyAlignment="1">
      <alignment/>
    </xf>
    <xf numFmtId="178" fontId="4" fillId="0" borderId="2" xfId="15" applyNumberFormat="1" applyFont="1" applyBorder="1" applyAlignment="1">
      <alignment/>
    </xf>
    <xf numFmtId="178" fontId="4" fillId="0" borderId="3" xfId="15" applyNumberFormat="1" applyFont="1" applyBorder="1" applyAlignment="1">
      <alignment/>
    </xf>
    <xf numFmtId="178" fontId="0" fillId="0" borderId="0" xfId="15" applyNumberFormat="1" applyBorder="1" applyAlignment="1">
      <alignment/>
    </xf>
    <xf numFmtId="178" fontId="0" fillId="0" borderId="4" xfId="15" applyNumberFormat="1" applyBorder="1" applyAlignment="1">
      <alignment/>
    </xf>
    <xf numFmtId="178" fontId="3" fillId="0" borderId="5" xfId="15" applyNumberFormat="1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UCI%2007-2002%20Financial%20Statement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UCI BS"/>
      <sheetName val="UCI IS"/>
      <sheetName val="UCI Equity"/>
      <sheetName val="UCI Notes"/>
      <sheetName val="UCI MA"/>
      <sheetName val="UCI TA"/>
      <sheetName val="UCI DIS"/>
      <sheetName val="UCI CF"/>
    </sheetNames>
    <sheetDataSet>
      <sheetData sheetId="5">
        <row r="31">
          <cell r="E31">
            <v>786548.26</v>
          </cell>
        </row>
        <row r="85">
          <cell r="E85">
            <v>892830.46</v>
          </cell>
        </row>
        <row r="87">
          <cell r="E87">
            <v>1458273.93</v>
          </cell>
        </row>
        <row r="90">
          <cell r="E90">
            <v>30000000</v>
          </cell>
        </row>
        <row r="98">
          <cell r="E98">
            <v>1500000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822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1">
      <selection activeCell="G3" sqref="G3"/>
    </sheetView>
  </sheetViews>
  <sheetFormatPr defaultColWidth="9.140625" defaultRowHeight="12.75"/>
  <cols>
    <col min="1" max="1" width="45.8515625" style="0" customWidth="1"/>
    <col min="2" max="2" width="3.57421875" style="0" customWidth="1"/>
    <col min="3" max="3" width="9.140625" style="5" customWidth="1"/>
    <col min="4" max="4" width="3.57421875" style="0" customWidth="1"/>
    <col min="5" max="5" width="15.57421875" style="18" customWidth="1"/>
    <col min="6" max="6" width="3.57421875" style="0" customWidth="1"/>
    <col min="7" max="7" width="15.57421875" style="24" customWidth="1"/>
  </cols>
  <sheetData>
    <row r="1" spans="5:7" s="3" customFormat="1" ht="12.75">
      <c r="E1" s="9" t="s">
        <v>60</v>
      </c>
      <c r="G1" s="22" t="s">
        <v>60</v>
      </c>
    </row>
    <row r="2" spans="5:7" s="3" customFormat="1" ht="12.75">
      <c r="E2" s="51" t="s">
        <v>131</v>
      </c>
      <c r="G2" s="23" t="s">
        <v>74</v>
      </c>
    </row>
    <row r="3" spans="3:7" s="3" customFormat="1" ht="12.75">
      <c r="C3" s="3" t="s">
        <v>0</v>
      </c>
      <c r="E3" s="9" t="s">
        <v>1</v>
      </c>
      <c r="G3" s="22" t="s">
        <v>1</v>
      </c>
    </row>
    <row r="5" spans="1:7" ht="12.75">
      <c r="A5" t="s">
        <v>2</v>
      </c>
      <c r="C5" s="5">
        <v>3</v>
      </c>
      <c r="E5" s="18">
        <f>SUM('Conso Notes'!E111)</f>
        <v>18500000</v>
      </c>
      <c r="G5" s="24">
        <f>SUM('Conso Notes'!G111)</f>
        <v>18500000</v>
      </c>
    </row>
    <row r="7" spans="1:7" ht="12.75">
      <c r="A7" t="s">
        <v>3</v>
      </c>
      <c r="C7" s="5">
        <v>4</v>
      </c>
      <c r="E7" s="19">
        <f>SUM('Conso Notes'!E123)</f>
        <v>-55275269.74</v>
      </c>
      <c r="G7" s="25">
        <f>SUM('Conso Notes'!G123)</f>
        <v>-51198562.51</v>
      </c>
    </row>
    <row r="9" spans="1:7" ht="12.75">
      <c r="A9" t="s">
        <v>4</v>
      </c>
      <c r="E9" s="18">
        <f>SUM(E5+E7)</f>
        <v>-36775269.74</v>
      </c>
      <c r="G9" s="24">
        <f>SUM(G5+G7)</f>
        <v>-32698562.509999998</v>
      </c>
    </row>
    <row r="11" spans="1:7" ht="12.75">
      <c r="A11" t="s">
        <v>5</v>
      </c>
      <c r="C11" s="5">
        <v>5</v>
      </c>
      <c r="E11" s="19">
        <f>SUM('Conso Notes'!E137)</f>
        <v>803818.25</v>
      </c>
      <c r="G11" s="25">
        <f>SUM('Conso Notes'!G137)</f>
        <v>786548.26</v>
      </c>
    </row>
    <row r="13" spans="5:7" ht="13.5" thickBot="1">
      <c r="E13" s="11">
        <f>SUM(E9+E11)</f>
        <v>-35971451.49</v>
      </c>
      <c r="G13" s="27">
        <f>SUM(G9+G11)</f>
        <v>-31912014.249999996</v>
      </c>
    </row>
    <row r="14" ht="13.5" thickTop="1"/>
    <row r="15" ht="12.75">
      <c r="A15" s="8" t="s">
        <v>6</v>
      </c>
    </row>
    <row r="17" spans="1:7" ht="12.75">
      <c r="A17" t="s">
        <v>7</v>
      </c>
      <c r="E17" s="18">
        <v>7492758.41</v>
      </c>
      <c r="G17" s="24">
        <f>8417910.84-6357.96</f>
        <v>8411552.879999999</v>
      </c>
    </row>
    <row r="19" ht="12.75">
      <c r="A19" s="2" t="s">
        <v>8</v>
      </c>
    </row>
    <row r="20" spans="1:7" ht="12.75">
      <c r="A20" t="s">
        <v>9</v>
      </c>
      <c r="E20" s="18">
        <v>5654200.14</v>
      </c>
      <c r="G20" s="24">
        <v>6117289.75</v>
      </c>
    </row>
    <row r="21" spans="1:7" ht="12.75">
      <c r="A21" t="s">
        <v>10</v>
      </c>
      <c r="C21" s="5">
        <v>6</v>
      </c>
      <c r="E21" s="18">
        <f>SUM('Conso Notes'!E166)</f>
        <v>4190829.16</v>
      </c>
      <c r="G21" s="24">
        <f>SUM('Conso Notes'!G166)</f>
        <v>4955837.23</v>
      </c>
    </row>
    <row r="22" spans="1:7" ht="12.75">
      <c r="A22" t="s">
        <v>11</v>
      </c>
      <c r="E22" s="18">
        <v>0</v>
      </c>
      <c r="G22" s="24">
        <v>0</v>
      </c>
    </row>
    <row r="23" spans="1:7" ht="12.75">
      <c r="A23" t="s">
        <v>12</v>
      </c>
      <c r="E23" s="19">
        <v>128898.32</v>
      </c>
      <c r="G23" s="25">
        <v>264924.61</v>
      </c>
    </row>
    <row r="25" spans="5:7" ht="12.75">
      <c r="E25" s="19">
        <f>SUM(E20:E23)</f>
        <v>9973927.620000001</v>
      </c>
      <c r="G25" s="25">
        <f>SUM(G20:G23)</f>
        <v>11338051.59</v>
      </c>
    </row>
    <row r="27" ht="12.75">
      <c r="A27" s="2" t="s">
        <v>13</v>
      </c>
    </row>
    <row r="28" spans="1:7" ht="12.75">
      <c r="A28" t="s">
        <v>14</v>
      </c>
      <c r="C28" s="5">
        <v>7</v>
      </c>
      <c r="E28" s="18">
        <f>SUM('Conso Notes'!E178)</f>
        <v>5491477.34</v>
      </c>
      <c r="G28" s="24">
        <f>SUM('Conso Notes'!G178)</f>
        <v>6707619.470000001</v>
      </c>
    </row>
    <row r="29" spans="1:7" ht="12.75">
      <c r="A29" t="s">
        <v>15</v>
      </c>
      <c r="C29" s="5">
        <v>8</v>
      </c>
      <c r="E29" s="18">
        <f>SUM('Conso Notes'!E212)</f>
        <v>47946660.18</v>
      </c>
      <c r="G29" s="24">
        <f>SUM('Conso Notes'!G212)</f>
        <v>44953999.25</v>
      </c>
    </row>
    <row r="30" spans="1:7" ht="12.75">
      <c r="A30" t="s">
        <v>16</v>
      </c>
      <c r="E30" s="19">
        <v>0</v>
      </c>
      <c r="G30" s="25">
        <v>0</v>
      </c>
    </row>
    <row r="32" spans="5:7" ht="12.75">
      <c r="E32" s="19">
        <f>SUM(E28:E30)</f>
        <v>53438137.519999996</v>
      </c>
      <c r="G32" s="25">
        <f>SUM(G28:G30)</f>
        <v>51661618.72</v>
      </c>
    </row>
    <row r="34" spans="1:7" ht="12.75">
      <c r="A34" t="s">
        <v>17</v>
      </c>
      <c r="E34" s="19">
        <f>SUM(E25-E32)</f>
        <v>-43464209.89999999</v>
      </c>
      <c r="G34" s="25">
        <f>SUM(G25-G32)</f>
        <v>-40323567.129999995</v>
      </c>
    </row>
    <row r="36" spans="5:7" ht="13.5" thickBot="1">
      <c r="E36" s="11">
        <f>SUM(E17+E34)</f>
        <v>-35971451.489999995</v>
      </c>
      <c r="G36" s="27">
        <f>SUM(G17+G34)</f>
        <v>-31912014.249999996</v>
      </c>
    </row>
    <row r="37" ht="13.5" thickTop="1"/>
    <row r="38" spans="5:7" ht="12.75">
      <c r="E38" s="52">
        <f>SUM(E13-E36)</f>
        <v>-7.450580596923828E-09</v>
      </c>
      <c r="F38" s="16"/>
      <c r="G38" s="37">
        <f>SUM(G13-G36)</f>
        <v>0</v>
      </c>
    </row>
    <row r="39" ht="12.75">
      <c r="F39" s="16"/>
    </row>
  </sheetData>
  <printOptions/>
  <pageMargins left="1.09" right="0.75" top="1.35" bottom="1" header="0.39" footer="0.5"/>
  <pageSetup orientation="portrait" scale="70" r:id="rId1"/>
  <headerFooter alignWithMargins="0">
    <oddHeader>&amp;C&amp;"Arial,Bold"&amp;12UNITED CHEMICAL INDUSTRIES BERHAD
(5990-P)
(Incorporated in Malaysia)
CONSOLIDATED BALANCE SHEET AS AT 30TH SEPTEMBER 2002&amp;R&amp;"Arial,Italic"&amp;8Printed On : &amp;D
&amp;T</oddHeader>
    <oddFooter>&amp;L&amp;"Arial,Italic"&amp;8File : &amp;F  (&amp;A)&amp;R&amp;"Arial,Italic"&amp;8Page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20">
      <selection activeCell="A50" sqref="A50"/>
    </sheetView>
  </sheetViews>
  <sheetFormatPr defaultColWidth="9.140625" defaultRowHeight="12.75"/>
  <cols>
    <col min="1" max="1" width="47.8515625" style="0" customWidth="1"/>
    <col min="2" max="2" width="3.57421875" style="0" customWidth="1"/>
    <col min="3" max="3" width="9.140625" style="5" customWidth="1"/>
    <col min="4" max="4" width="3.57421875" style="0" customWidth="1"/>
    <col min="5" max="5" width="15.57421875" style="39" customWidth="1"/>
    <col min="6" max="6" width="3.57421875" style="0" customWidth="1"/>
    <col min="7" max="7" width="15.57421875" style="24" customWidth="1"/>
    <col min="8" max="8" width="3.57421875" style="44" customWidth="1"/>
    <col min="9" max="9" width="15.57421875" style="39" customWidth="1"/>
    <col min="10" max="10" width="3.57421875" style="0" customWidth="1"/>
    <col min="11" max="11" width="15.57421875" style="24" customWidth="1"/>
  </cols>
  <sheetData>
    <row r="1" spans="5:11" s="3" customFormat="1" ht="12.75">
      <c r="E1" s="41" t="s">
        <v>95</v>
      </c>
      <c r="G1" s="22" t="s">
        <v>95</v>
      </c>
      <c r="H1" s="43"/>
      <c r="I1" s="41" t="s">
        <v>96</v>
      </c>
      <c r="K1" s="22" t="s">
        <v>96</v>
      </c>
    </row>
    <row r="2" spans="5:11" s="3" customFormat="1" ht="12.75">
      <c r="E2" s="42" t="s">
        <v>131</v>
      </c>
      <c r="G2" s="23" t="s">
        <v>221</v>
      </c>
      <c r="H2" s="43"/>
      <c r="I2" s="42" t="str">
        <f>E2</f>
        <v>30/09/2002</v>
      </c>
      <c r="K2" s="23" t="str">
        <f>G2</f>
        <v>30/09/2001</v>
      </c>
    </row>
    <row r="3" spans="3:11" s="3" customFormat="1" ht="12.75">
      <c r="C3" s="3" t="s">
        <v>0</v>
      </c>
      <c r="E3" s="41" t="s">
        <v>1</v>
      </c>
      <c r="G3" s="22" t="s">
        <v>1</v>
      </c>
      <c r="H3" s="43"/>
      <c r="I3" s="41" t="s">
        <v>1</v>
      </c>
      <c r="K3" s="22" t="s">
        <v>1</v>
      </c>
    </row>
    <row r="5" spans="1:11" ht="12.75">
      <c r="A5" t="s">
        <v>40</v>
      </c>
      <c r="E5" s="10">
        <v>3485446.02</v>
      </c>
      <c r="G5" s="24">
        <v>4023446.52</v>
      </c>
      <c r="I5" s="10">
        <v>10974356.42</v>
      </c>
      <c r="K5" s="24">
        <f>4106650.45+4385867+4023446.52</f>
        <v>12515963.969999999</v>
      </c>
    </row>
    <row r="6" spans="5:9" ht="12.75">
      <c r="E6" s="10"/>
      <c r="I6" s="10"/>
    </row>
    <row r="7" spans="1:11" ht="12.75">
      <c r="A7" t="s">
        <v>41</v>
      </c>
      <c r="E7" s="12">
        <v>-2807159.38</v>
      </c>
      <c r="G7" s="25">
        <v>-3533518.02</v>
      </c>
      <c r="I7" s="12">
        <v>-9044413.97</v>
      </c>
      <c r="K7" s="25">
        <f>-3721126.75-4040977.15-3533518.02</f>
        <v>-11295621.92</v>
      </c>
    </row>
    <row r="8" spans="5:9" ht="12.75">
      <c r="E8" s="10"/>
      <c r="I8" s="10"/>
    </row>
    <row r="9" spans="1:11" s="2" customFormat="1" ht="12.75">
      <c r="A9" s="2" t="s">
        <v>42</v>
      </c>
      <c r="C9" s="3"/>
      <c r="E9" s="13">
        <f>SUM(E5+E7)</f>
        <v>678286.6400000001</v>
      </c>
      <c r="G9" s="26">
        <f>SUM(G5+G7)</f>
        <v>489928.5</v>
      </c>
      <c r="H9" s="47"/>
      <c r="I9" s="13">
        <f>SUM(I5+I7)</f>
        <v>1929942.4499999993</v>
      </c>
      <c r="K9" s="26">
        <f>SUM(K5+K7)</f>
        <v>1220342.0499999989</v>
      </c>
    </row>
    <row r="10" spans="5:9" ht="12.75">
      <c r="E10" s="10"/>
      <c r="I10" s="10"/>
    </row>
    <row r="11" spans="1:11" ht="12.75">
      <c r="A11" t="s">
        <v>43</v>
      </c>
      <c r="E11" s="10">
        <v>56229.07</v>
      </c>
      <c r="G11" s="24">
        <v>65428.2</v>
      </c>
      <c r="I11" s="10">
        <v>153616.52</v>
      </c>
      <c r="K11" s="24">
        <f>63497+60167.8+65428.2</f>
        <v>189093</v>
      </c>
    </row>
    <row r="12" spans="5:9" ht="12.75">
      <c r="E12" s="10"/>
      <c r="I12" s="10"/>
    </row>
    <row r="13" spans="1:11" ht="12.75">
      <c r="A13" t="s">
        <v>44</v>
      </c>
      <c r="E13" s="10">
        <v>-143300.83</v>
      </c>
      <c r="G13" s="24">
        <v>-305713.29</v>
      </c>
      <c r="I13" s="10">
        <v>-739911.48</v>
      </c>
      <c r="K13" s="24">
        <f>-262695.75-264184.1-305713.29</f>
        <v>-832593.1399999999</v>
      </c>
    </row>
    <row r="14" spans="5:9" ht="12.75">
      <c r="E14" s="10"/>
      <c r="I14" s="10"/>
    </row>
    <row r="15" spans="1:11" ht="12.75">
      <c r="A15" t="s">
        <v>219</v>
      </c>
      <c r="E15" s="10">
        <v>-816705.43</v>
      </c>
      <c r="G15" s="24">
        <v>-813916.41</v>
      </c>
      <c r="I15" s="10">
        <v>-2457687.99</v>
      </c>
      <c r="K15" s="24">
        <f>-815262-948385.43-813916.41</f>
        <v>-2577563.8400000003</v>
      </c>
    </row>
    <row r="16" spans="5:9" ht="12.75">
      <c r="E16" s="10"/>
      <c r="I16" s="10"/>
    </row>
    <row r="17" spans="1:11" ht="12.75">
      <c r="A17" t="s">
        <v>62</v>
      </c>
      <c r="E17" s="12">
        <v>0</v>
      </c>
      <c r="G17" s="25">
        <v>0</v>
      </c>
      <c r="I17" s="12">
        <v>0</v>
      </c>
      <c r="K17" s="25">
        <v>0</v>
      </c>
    </row>
    <row r="18" spans="5:9" ht="12.75">
      <c r="E18" s="10"/>
      <c r="I18" s="10"/>
    </row>
    <row r="19" spans="1:11" s="2" customFormat="1" ht="12.75">
      <c r="A19" s="2" t="s">
        <v>72</v>
      </c>
      <c r="C19" s="3"/>
      <c r="E19" s="13">
        <f>SUM(E9+E11+E13+E15+E17)</f>
        <v>-225490.54999999993</v>
      </c>
      <c r="G19" s="26">
        <f>SUM(G9+G11+G13+G15+G17)</f>
        <v>-564273</v>
      </c>
      <c r="H19" s="47"/>
      <c r="I19" s="13">
        <f>SUM(I9+I11+I13+I15+I17)</f>
        <v>-1114040.500000001</v>
      </c>
      <c r="K19" s="26">
        <f>SUM(K9+K11+K13+K15+K17)</f>
        <v>-2000721.9300000013</v>
      </c>
    </row>
    <row r="20" spans="5:9" ht="12.75">
      <c r="E20" s="10"/>
      <c r="I20" s="10"/>
    </row>
    <row r="21" spans="1:11" ht="12.75">
      <c r="A21" t="s">
        <v>63</v>
      </c>
      <c r="E21" s="12">
        <v>-1035357.86</v>
      </c>
      <c r="G21" s="25">
        <v>-994977</v>
      </c>
      <c r="I21" s="12">
        <v>-2962666.73</v>
      </c>
      <c r="K21" s="25">
        <f>-1001044-1010799.85-994977</f>
        <v>-3006820.85</v>
      </c>
    </row>
    <row r="22" spans="5:9" ht="12.75">
      <c r="E22" s="10"/>
      <c r="I22" s="10"/>
    </row>
    <row r="23" spans="1:11" ht="12.75">
      <c r="A23" s="2" t="s">
        <v>73</v>
      </c>
      <c r="E23" s="13">
        <f>SUM(E19:E21)</f>
        <v>-1260848.41</v>
      </c>
      <c r="F23" s="2"/>
      <c r="G23" s="26">
        <f>SUM(G19:G21)</f>
        <v>-1559250</v>
      </c>
      <c r="I23" s="13">
        <f>SUM(I19:I21)</f>
        <v>-4076707.230000001</v>
      </c>
      <c r="J23" s="2"/>
      <c r="K23" s="26">
        <f>SUM(K19:K21)</f>
        <v>-5007542.780000001</v>
      </c>
    </row>
    <row r="24" spans="5:9" ht="12.75">
      <c r="E24" s="10"/>
      <c r="I24" s="10"/>
    </row>
    <row r="25" spans="1:11" ht="12.75">
      <c r="A25" t="s">
        <v>71</v>
      </c>
      <c r="E25" s="10">
        <v>0</v>
      </c>
      <c r="G25" s="24">
        <v>0</v>
      </c>
      <c r="I25" s="10">
        <v>0</v>
      </c>
      <c r="K25" s="24">
        <v>0</v>
      </c>
    </row>
    <row r="26" spans="5:9" ht="12.75">
      <c r="E26" s="10"/>
      <c r="I26" s="10"/>
    </row>
    <row r="27" spans="1:11" ht="12.75">
      <c r="A27" t="s">
        <v>70</v>
      </c>
      <c r="E27" s="12">
        <v>0</v>
      </c>
      <c r="G27" s="25">
        <v>0</v>
      </c>
      <c r="I27" s="12">
        <v>0</v>
      </c>
      <c r="K27" s="25">
        <v>0</v>
      </c>
    </row>
    <row r="28" spans="5:9" ht="12.75">
      <c r="E28" s="10"/>
      <c r="I28" s="10"/>
    </row>
    <row r="29" spans="1:11" s="2" customFormat="1" ht="12.75">
      <c r="A29" s="2" t="s">
        <v>45</v>
      </c>
      <c r="C29" s="3"/>
      <c r="E29" s="13">
        <f>SUM(E23:E27)</f>
        <v>-1260848.41</v>
      </c>
      <c r="G29" s="26">
        <f>SUM(G23:G27)</f>
        <v>-1559250</v>
      </c>
      <c r="H29" s="47"/>
      <c r="I29" s="13">
        <f>SUM(I23:I27)</f>
        <v>-4076707.230000001</v>
      </c>
      <c r="K29" s="26">
        <f>SUM(K23:K27)</f>
        <v>-5007542.780000001</v>
      </c>
    </row>
    <row r="30" spans="5:9" ht="12.75">
      <c r="E30" s="10"/>
      <c r="I30" s="10"/>
    </row>
    <row r="31" spans="1:11" ht="12.75">
      <c r="A31" t="s">
        <v>46</v>
      </c>
      <c r="E31" s="12">
        <v>0</v>
      </c>
      <c r="G31" s="25">
        <v>0</v>
      </c>
      <c r="I31" s="12">
        <v>0</v>
      </c>
      <c r="K31" s="25">
        <v>0</v>
      </c>
    </row>
    <row r="32" spans="5:9" ht="12.75">
      <c r="E32" s="10"/>
      <c r="I32" s="10"/>
    </row>
    <row r="33" spans="1:11" ht="13.5" thickBot="1">
      <c r="A33" s="2" t="s">
        <v>47</v>
      </c>
      <c r="E33" s="11">
        <f>SUM(E29+E31)</f>
        <v>-1260848.41</v>
      </c>
      <c r="G33" s="27">
        <f>SUM(G29+G31)</f>
        <v>-1559250</v>
      </c>
      <c r="I33" s="11">
        <f>SUM(I29+I31)</f>
        <v>-4076707.230000001</v>
      </c>
      <c r="K33" s="27">
        <f>SUM(K29+K31)</f>
        <v>-5007542.780000001</v>
      </c>
    </row>
    <row r="34" ht="13.5" thickTop="1"/>
    <row r="37" spans="1:11" s="7" customFormat="1" ht="12.75">
      <c r="A37" s="7" t="s">
        <v>50</v>
      </c>
      <c r="C37" s="14"/>
      <c r="E37" s="35"/>
      <c r="G37" s="28"/>
      <c r="H37" s="48"/>
      <c r="I37" s="35"/>
      <c r="K37" s="28"/>
    </row>
    <row r="38" spans="1:11" s="7" customFormat="1" ht="12.75">
      <c r="A38" s="7" t="s">
        <v>49</v>
      </c>
      <c r="C38" s="14"/>
      <c r="E38" s="35">
        <f>SUM(-E29/18500000*100)</f>
        <v>6.81539681081081</v>
      </c>
      <c r="G38" s="29">
        <f>SUM(-G29/18500000*100)</f>
        <v>8.42837837837838</v>
      </c>
      <c r="H38" s="48"/>
      <c r="I38" s="35">
        <f>SUM(-I29/18500000*100)</f>
        <v>22.036255297297302</v>
      </c>
      <c r="K38" s="29">
        <f>SUM(-K29/18500000*100)</f>
        <v>27.067798810810817</v>
      </c>
    </row>
    <row r="39" spans="1:11" s="7" customFormat="1" ht="13.5" thickBot="1">
      <c r="A39" s="7" t="s">
        <v>48</v>
      </c>
      <c r="C39" s="14"/>
      <c r="E39" s="36">
        <f>SUM(-E33/18500000*100)</f>
        <v>6.81539681081081</v>
      </c>
      <c r="G39" s="30">
        <f>SUM(-G33/18500000*100)</f>
        <v>8.42837837837838</v>
      </c>
      <c r="H39" s="48"/>
      <c r="I39" s="36">
        <f>SUM(-I33/18500000*100)</f>
        <v>22.036255297297302</v>
      </c>
      <c r="K39" s="30">
        <f>SUM(-K33/18500000*100)</f>
        <v>27.067798810810817</v>
      </c>
    </row>
    <row r="40" ht="13.5" thickTop="1"/>
  </sheetData>
  <printOptions/>
  <pageMargins left="0.7" right="0.24" top="1.32" bottom="1" header="0.39" footer="0.5"/>
  <pageSetup orientation="portrait" scale="70" r:id="rId1"/>
  <headerFooter alignWithMargins="0">
    <oddHeader>&amp;C&amp;"Arial,Bold"&amp;12UNITED CHEMICAL INDUSTRIES BERHAD
(5990-P)
(Incorporated in Malaysia)
CONSOLIDATED INCOME STATEMENT FOR THE YEAR ENDED 30TH SEPTEMBER 2002&amp;R&amp;"Arial,Italic"&amp;8Printed On : &amp;D
&amp;T</oddHeader>
    <oddFooter>&amp;L&amp;"Arial,Italic"&amp;8File : &amp;F  (&amp;A)&amp;R&amp;"Arial,Italic"&amp;8Page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6"/>
  <sheetViews>
    <sheetView tabSelected="1" workbookViewId="0" topLeftCell="A104">
      <selection activeCell="A13" sqref="A13"/>
    </sheetView>
  </sheetViews>
  <sheetFormatPr defaultColWidth="9.140625" defaultRowHeight="12.75"/>
  <cols>
    <col min="1" max="1" width="45.8515625" style="0" customWidth="1"/>
    <col min="2" max="2" width="3.57421875" style="0" customWidth="1"/>
    <col min="3" max="3" width="9.140625" style="5" customWidth="1"/>
    <col min="4" max="4" width="3.57421875" style="0" customWidth="1"/>
    <col min="5" max="5" width="15.57421875" style="10" customWidth="1"/>
    <col min="6" max="6" width="3.57421875" style="0" customWidth="1"/>
    <col min="7" max="7" width="15.57421875" style="24" customWidth="1"/>
  </cols>
  <sheetData>
    <row r="1" spans="5:7" s="3" customFormat="1" ht="12.75">
      <c r="E1" s="9"/>
      <c r="G1" s="22"/>
    </row>
    <row r="2" spans="1:7" s="3" customFormat="1" ht="12.75">
      <c r="A2" s="2" t="s">
        <v>133</v>
      </c>
      <c r="E2" s="9"/>
      <c r="G2" s="22"/>
    </row>
    <row r="3" spans="1:7" s="3" customFormat="1" ht="12.75">
      <c r="A3" s="49"/>
      <c r="E3" s="9"/>
      <c r="G3" s="22"/>
    </row>
    <row r="4" spans="1:7" s="3" customFormat="1" ht="12.75">
      <c r="A4" s="49" t="s">
        <v>134</v>
      </c>
      <c r="E4" s="9"/>
      <c r="G4" s="22"/>
    </row>
    <row r="5" spans="1:7" s="3" customFormat="1" ht="12.75">
      <c r="A5" s="49" t="s">
        <v>135</v>
      </c>
      <c r="E5" s="9"/>
      <c r="G5" s="22"/>
    </row>
    <row r="6" spans="1:7" s="3" customFormat="1" ht="12.75">
      <c r="A6" s="49"/>
      <c r="E6" s="9"/>
      <c r="G6" s="22"/>
    </row>
    <row r="7" spans="1:7" s="3" customFormat="1" ht="12.75">
      <c r="A7" s="49" t="s">
        <v>136</v>
      </c>
      <c r="E7" s="9"/>
      <c r="G7" s="22"/>
    </row>
    <row r="8" spans="1:7" s="3" customFormat="1" ht="12.75">
      <c r="A8" s="49" t="s">
        <v>137</v>
      </c>
      <c r="E8" s="9"/>
      <c r="G8" s="22"/>
    </row>
    <row r="9" spans="1:7" s="3" customFormat="1" ht="12.75">
      <c r="A9" s="49"/>
      <c r="E9" s="9"/>
      <c r="G9" s="22"/>
    </row>
    <row r="10" spans="1:7" s="3" customFormat="1" ht="12.75">
      <c r="A10" s="49" t="s">
        <v>138</v>
      </c>
      <c r="E10" s="9"/>
      <c r="G10" s="22"/>
    </row>
    <row r="11" spans="1:7" s="3" customFormat="1" ht="12.75">
      <c r="A11" s="49" t="s">
        <v>139</v>
      </c>
      <c r="E11" s="9"/>
      <c r="G11" s="22"/>
    </row>
    <row r="12" spans="1:7" s="3" customFormat="1" ht="12.75">
      <c r="A12" s="49" t="s">
        <v>140</v>
      </c>
      <c r="E12" s="9"/>
      <c r="G12" s="22"/>
    </row>
    <row r="13" spans="1:7" s="3" customFormat="1" ht="12.75">
      <c r="A13" s="49"/>
      <c r="E13" s="9"/>
      <c r="G13" s="22"/>
    </row>
    <row r="14" spans="1:7" s="3" customFormat="1" ht="12.75">
      <c r="A14" s="49"/>
      <c r="E14" s="9"/>
      <c r="G14" s="22"/>
    </row>
    <row r="15" spans="1:7" s="3" customFormat="1" ht="12.75">
      <c r="A15" s="2" t="s">
        <v>141</v>
      </c>
      <c r="E15" s="9"/>
      <c r="G15" s="22"/>
    </row>
    <row r="16" spans="1:7" s="3" customFormat="1" ht="12.75">
      <c r="A16" s="49"/>
      <c r="E16" s="9"/>
      <c r="G16" s="22"/>
    </row>
    <row r="17" spans="1:7" s="3" customFormat="1" ht="12.75">
      <c r="A17" s="49" t="s">
        <v>142</v>
      </c>
      <c r="E17" s="9"/>
      <c r="G17" s="22"/>
    </row>
    <row r="18" spans="1:7" s="3" customFormat="1" ht="12.75">
      <c r="A18" s="49"/>
      <c r="E18" s="9"/>
      <c r="G18" s="22"/>
    </row>
    <row r="19" spans="1:7" s="3" customFormat="1" ht="12.75">
      <c r="A19" s="49" t="s">
        <v>143</v>
      </c>
      <c r="E19" s="9"/>
      <c r="G19" s="22"/>
    </row>
    <row r="20" spans="1:7" s="3" customFormat="1" ht="12.75">
      <c r="A20" s="49" t="s">
        <v>144</v>
      </c>
      <c r="E20" s="9"/>
      <c r="G20" s="22"/>
    </row>
    <row r="21" spans="1:7" s="3" customFormat="1" ht="12.75">
      <c r="A21" s="49" t="s">
        <v>218</v>
      </c>
      <c r="E21" s="9"/>
      <c r="G21" s="22"/>
    </row>
    <row r="22" spans="1:7" s="3" customFormat="1" ht="12.75">
      <c r="A22" s="49" t="s">
        <v>145</v>
      </c>
      <c r="E22" s="9"/>
      <c r="G22" s="22"/>
    </row>
    <row r="23" spans="1:7" s="3" customFormat="1" ht="12.75">
      <c r="A23" s="49" t="s">
        <v>146</v>
      </c>
      <c r="E23" s="9"/>
      <c r="G23" s="22"/>
    </row>
    <row r="24" spans="1:7" s="3" customFormat="1" ht="12.75">
      <c r="A24" s="49"/>
      <c r="E24" s="9"/>
      <c r="G24" s="22"/>
    </row>
    <row r="25" spans="1:7" s="3" customFormat="1" ht="12.75">
      <c r="A25" s="49" t="s">
        <v>147</v>
      </c>
      <c r="E25" s="9"/>
      <c r="G25" s="22"/>
    </row>
    <row r="26" spans="1:7" s="3" customFormat="1" ht="12.75">
      <c r="A26" s="49"/>
      <c r="E26" s="9"/>
      <c r="G26" s="22"/>
    </row>
    <row r="27" spans="1:7" s="3" customFormat="1" ht="12.75">
      <c r="A27" s="49" t="s">
        <v>148</v>
      </c>
      <c r="E27" s="9"/>
      <c r="G27" s="22"/>
    </row>
    <row r="28" spans="1:7" s="3" customFormat="1" ht="12.75">
      <c r="A28" s="49" t="s">
        <v>149</v>
      </c>
      <c r="E28" s="9"/>
      <c r="G28" s="22"/>
    </row>
    <row r="29" spans="1:7" s="3" customFormat="1" ht="12.75">
      <c r="A29" s="49"/>
      <c r="E29" s="9"/>
      <c r="G29" s="22"/>
    </row>
    <row r="30" spans="1:7" s="3" customFormat="1" ht="12.75">
      <c r="A30" s="49" t="s">
        <v>150</v>
      </c>
      <c r="E30" s="9"/>
      <c r="G30" s="22"/>
    </row>
    <row r="31" spans="1:7" s="3" customFormat="1" ht="12.75">
      <c r="A31" s="49" t="s">
        <v>151</v>
      </c>
      <c r="E31" s="9"/>
      <c r="G31" s="22"/>
    </row>
    <row r="32" spans="1:7" s="3" customFormat="1" ht="12.75">
      <c r="A32" s="49"/>
      <c r="E32" s="9"/>
      <c r="G32" s="22"/>
    </row>
    <row r="33" spans="1:7" s="3" customFormat="1" ht="12.75">
      <c r="A33" s="49" t="s">
        <v>152</v>
      </c>
      <c r="E33" s="9"/>
      <c r="G33" s="22"/>
    </row>
    <row r="34" spans="1:7" s="3" customFormat="1" ht="12.75">
      <c r="A34" s="49"/>
      <c r="E34" s="9"/>
      <c r="G34" s="22"/>
    </row>
    <row r="35" spans="1:7" s="3" customFormat="1" ht="12.75">
      <c r="A35" s="49" t="s">
        <v>153</v>
      </c>
      <c r="E35" s="9"/>
      <c r="G35" s="22"/>
    </row>
    <row r="36" spans="1:7" s="3" customFormat="1" ht="12.75">
      <c r="A36" s="49" t="s">
        <v>154</v>
      </c>
      <c r="E36" s="9"/>
      <c r="G36" s="22"/>
    </row>
    <row r="37" spans="1:7" s="3" customFormat="1" ht="12.75">
      <c r="A37" s="49"/>
      <c r="E37" s="9"/>
      <c r="G37" s="22"/>
    </row>
    <row r="38" spans="1:7" s="3" customFormat="1" ht="12.75">
      <c r="A38" s="49" t="s">
        <v>155</v>
      </c>
      <c r="E38" s="9"/>
      <c r="G38" s="22"/>
    </row>
    <row r="39" ht="12.75">
      <c r="A39" s="49" t="s">
        <v>157</v>
      </c>
    </row>
    <row r="40" ht="12.75">
      <c r="A40" s="49" t="s">
        <v>158</v>
      </c>
    </row>
    <row r="41" ht="12.75">
      <c r="A41" s="49"/>
    </row>
    <row r="42" ht="12.75">
      <c r="A42" s="49" t="s">
        <v>159</v>
      </c>
    </row>
    <row r="43" ht="12.75">
      <c r="A43" s="49" t="s">
        <v>160</v>
      </c>
    </row>
    <row r="44" ht="12.75">
      <c r="A44" s="49" t="s">
        <v>161</v>
      </c>
    </row>
    <row r="45" ht="12.75">
      <c r="A45" s="49" t="s">
        <v>162</v>
      </c>
    </row>
    <row r="46" ht="12.75">
      <c r="A46" s="49"/>
    </row>
    <row r="47" ht="12.75">
      <c r="A47" s="49" t="s">
        <v>163</v>
      </c>
    </row>
    <row r="48" ht="12.75">
      <c r="A48" s="49"/>
    </row>
    <row r="49" spans="1:3" ht="12.75">
      <c r="A49" s="49" t="s">
        <v>164</v>
      </c>
      <c r="C49" s="50">
        <v>0.02</v>
      </c>
    </row>
    <row r="50" spans="1:3" ht="12.75">
      <c r="A50" s="49" t="s">
        <v>165</v>
      </c>
      <c r="C50" s="5" t="s">
        <v>166</v>
      </c>
    </row>
    <row r="51" spans="1:3" ht="12.75">
      <c r="A51" s="49" t="s">
        <v>167</v>
      </c>
      <c r="C51" s="50">
        <v>0.2</v>
      </c>
    </row>
    <row r="52" ht="12.75">
      <c r="A52" s="49"/>
    </row>
    <row r="53" ht="12.75">
      <c r="A53" s="49" t="s">
        <v>168</v>
      </c>
    </row>
    <row r="54" ht="12.75">
      <c r="A54" s="49" t="s">
        <v>169</v>
      </c>
    </row>
    <row r="55" ht="12.75">
      <c r="A55" s="49"/>
    </row>
    <row r="56" ht="12.75">
      <c r="A56" s="49" t="s">
        <v>170</v>
      </c>
    </row>
    <row r="57" ht="12.75">
      <c r="A57" s="49" t="s">
        <v>171</v>
      </c>
    </row>
    <row r="58" ht="12.75">
      <c r="A58" s="49" t="s">
        <v>172</v>
      </c>
    </row>
    <row r="59" ht="12.75">
      <c r="A59" s="49" t="s">
        <v>173</v>
      </c>
    </row>
    <row r="60" ht="12.75">
      <c r="A60" s="49"/>
    </row>
    <row r="61" ht="12.75">
      <c r="A61" s="49" t="s">
        <v>174</v>
      </c>
    </row>
    <row r="62" ht="12.75">
      <c r="A62" s="49"/>
    </row>
    <row r="63" ht="12.75">
      <c r="A63" s="49" t="s">
        <v>175</v>
      </c>
    </row>
    <row r="64" ht="12.75">
      <c r="A64" s="49" t="s">
        <v>176</v>
      </c>
    </row>
    <row r="65" ht="12.75">
      <c r="A65" s="49"/>
    </row>
    <row r="66" ht="12.75">
      <c r="A66" s="49" t="s">
        <v>177</v>
      </c>
    </row>
    <row r="67" ht="12.75">
      <c r="A67" s="49"/>
    </row>
    <row r="68" ht="12.75">
      <c r="A68" s="49" t="s">
        <v>178</v>
      </c>
    </row>
    <row r="69" ht="12.75">
      <c r="A69" s="49"/>
    </row>
    <row r="70" ht="12.75">
      <c r="A70" s="49" t="s">
        <v>179</v>
      </c>
    </row>
    <row r="71" ht="12.75">
      <c r="A71" s="49"/>
    </row>
    <row r="72" ht="12.75">
      <c r="A72" s="49" t="s">
        <v>180</v>
      </c>
    </row>
    <row r="73" ht="12.75">
      <c r="A73" s="49" t="s">
        <v>181</v>
      </c>
    </row>
    <row r="74" ht="12.75">
      <c r="A74" s="49" t="s">
        <v>182</v>
      </c>
    </row>
    <row r="75" ht="12.75">
      <c r="A75" s="49"/>
    </row>
    <row r="76" ht="12.75">
      <c r="A76" s="49" t="s">
        <v>183</v>
      </c>
    </row>
    <row r="77" ht="12.75">
      <c r="A77" s="49"/>
    </row>
    <row r="78" ht="12.75">
      <c r="A78" s="49" t="s">
        <v>184</v>
      </c>
    </row>
    <row r="79" ht="12.75">
      <c r="A79" s="49" t="s">
        <v>185</v>
      </c>
    </row>
    <row r="80" ht="12.75">
      <c r="A80" s="49" t="s">
        <v>186</v>
      </c>
    </row>
    <row r="81" ht="12.75">
      <c r="A81" s="49" t="s">
        <v>187</v>
      </c>
    </row>
    <row r="82" ht="12.75">
      <c r="A82" s="49" t="s">
        <v>188</v>
      </c>
    </row>
    <row r="83" ht="12.75">
      <c r="A83" s="49"/>
    </row>
    <row r="84" ht="12.75">
      <c r="A84" s="49" t="s">
        <v>189</v>
      </c>
    </row>
    <row r="85" ht="12.75">
      <c r="A85" s="49"/>
    </row>
    <row r="86" ht="12.75">
      <c r="A86" s="49" t="s">
        <v>190</v>
      </c>
    </row>
    <row r="87" ht="12.75">
      <c r="A87" s="49" t="s">
        <v>191</v>
      </c>
    </row>
    <row r="88" ht="12.75">
      <c r="A88" s="49" t="s">
        <v>192</v>
      </c>
    </row>
    <row r="89" ht="12.75">
      <c r="A89" s="49"/>
    </row>
    <row r="90" ht="12.75">
      <c r="A90" s="49" t="s">
        <v>193</v>
      </c>
    </row>
    <row r="91" ht="12.75">
      <c r="A91" s="49"/>
    </row>
    <row r="92" ht="12.75">
      <c r="A92" s="49" t="s">
        <v>194</v>
      </c>
    </row>
    <row r="93" ht="12.75">
      <c r="A93" s="49" t="s">
        <v>195</v>
      </c>
    </row>
    <row r="94" ht="12.75">
      <c r="A94" s="49" t="s">
        <v>156</v>
      </c>
    </row>
    <row r="95" ht="12.75">
      <c r="A95" s="49" t="s">
        <v>196</v>
      </c>
    </row>
    <row r="96" ht="12.75">
      <c r="A96" s="49"/>
    </row>
    <row r="97" ht="12.75">
      <c r="A97" s="49" t="s">
        <v>197</v>
      </c>
    </row>
    <row r="98" ht="12.75">
      <c r="A98" s="49" t="s">
        <v>198</v>
      </c>
    </row>
    <row r="99" ht="12.75">
      <c r="A99" s="49" t="s">
        <v>199</v>
      </c>
    </row>
    <row r="100" ht="12.75">
      <c r="A100" s="49"/>
    </row>
    <row r="102" ht="12.75">
      <c r="A102" s="2" t="s">
        <v>200</v>
      </c>
    </row>
    <row r="103" spans="5:7" s="3" customFormat="1" ht="12.75">
      <c r="E103" s="9" t="s">
        <v>60</v>
      </c>
      <c r="G103" s="22" t="s">
        <v>60</v>
      </c>
    </row>
    <row r="104" spans="5:7" s="3" customFormat="1" ht="12.75">
      <c r="E104" s="51" t="s">
        <v>131</v>
      </c>
      <c r="G104" s="23" t="s">
        <v>74</v>
      </c>
    </row>
    <row r="105" spans="5:7" s="3" customFormat="1" ht="12.75">
      <c r="E105" s="9" t="s">
        <v>1</v>
      </c>
      <c r="G105" s="22" t="s">
        <v>1</v>
      </c>
    </row>
    <row r="106" ht="12.75">
      <c r="A106" s="2"/>
    </row>
    <row r="107" ht="12.75">
      <c r="A107" t="s">
        <v>18</v>
      </c>
    </row>
    <row r="108" spans="1:7" ht="13.5" thickBot="1">
      <c r="A108" t="s">
        <v>19</v>
      </c>
      <c r="E108" s="53">
        <f>SUM(30000000*1)</f>
        <v>30000000</v>
      </c>
      <c r="G108" s="31">
        <f>SUM(30000000*1)</f>
        <v>30000000</v>
      </c>
    </row>
    <row r="109" ht="13.5" thickTop="1"/>
    <row r="110" ht="12.75">
      <c r="A110" t="s">
        <v>20</v>
      </c>
    </row>
    <row r="111" spans="1:7" ht="13.5" thickBot="1">
      <c r="A111" t="s">
        <v>67</v>
      </c>
      <c r="E111" s="11">
        <f>SUM(18500000*1)</f>
        <v>18500000</v>
      </c>
      <c r="G111" s="27">
        <f>SUM(18500000*1)</f>
        <v>18500000</v>
      </c>
    </row>
    <row r="112" ht="13.5" thickTop="1"/>
    <row r="114" ht="12.75">
      <c r="A114" s="2" t="s">
        <v>201</v>
      </c>
    </row>
    <row r="115" spans="5:7" s="3" customFormat="1" ht="12.75">
      <c r="E115" s="9" t="s">
        <v>60</v>
      </c>
      <c r="G115" s="22" t="s">
        <v>60</v>
      </c>
    </row>
    <row r="116" spans="5:7" s="3" customFormat="1" ht="12.75">
      <c r="E116" s="51" t="s">
        <v>131</v>
      </c>
      <c r="G116" s="23" t="s">
        <v>74</v>
      </c>
    </row>
    <row r="117" spans="5:7" s="3" customFormat="1" ht="12.75">
      <c r="E117" s="9" t="s">
        <v>1</v>
      </c>
      <c r="G117" s="22" t="s">
        <v>1</v>
      </c>
    </row>
    <row r="119" spans="1:7" ht="12.75">
      <c r="A119" t="s">
        <v>21</v>
      </c>
      <c r="E119" s="10">
        <v>1481086.61</v>
      </c>
      <c r="G119" s="24">
        <v>1481086.61</v>
      </c>
    </row>
    <row r="120" spans="1:7" ht="12.75">
      <c r="A120" t="s">
        <v>22</v>
      </c>
      <c r="E120" s="18">
        <v>-58456356.35</v>
      </c>
      <c r="G120" s="24">
        <f>-55118608.76-27587.64+599480.45-12313.17+155380+30000-6000</f>
        <v>-54379649.12</v>
      </c>
    </row>
    <row r="121" spans="1:7" ht="12.75">
      <c r="A121" t="s">
        <v>23</v>
      </c>
      <c r="C121" s="5" t="s">
        <v>26</v>
      </c>
      <c r="E121" s="54">
        <v>1700000</v>
      </c>
      <c r="G121" s="25">
        <v>1700000</v>
      </c>
    </row>
    <row r="123" spans="5:7" ht="13.5" thickBot="1">
      <c r="E123" s="11">
        <f>SUM(E119:E121)</f>
        <v>-55275269.74</v>
      </c>
      <c r="G123" s="27">
        <f>SUM(G119:G121)</f>
        <v>-51198562.51</v>
      </c>
    </row>
    <row r="124" ht="13.5" thickTop="1"/>
    <row r="125" spans="1:7" s="7" customFormat="1" ht="12.75">
      <c r="A125" s="7" t="s">
        <v>24</v>
      </c>
      <c r="C125" s="14"/>
      <c r="E125" s="55"/>
      <c r="G125" s="28"/>
    </row>
    <row r="126" spans="1:7" s="7" customFormat="1" ht="12.75">
      <c r="A126" s="7" t="s">
        <v>25</v>
      </c>
      <c r="C126" s="14"/>
      <c r="E126" s="55"/>
      <c r="G126" s="28"/>
    </row>
    <row r="129" ht="12.75">
      <c r="A129" s="2" t="s">
        <v>202</v>
      </c>
    </row>
    <row r="130" spans="5:7" s="3" customFormat="1" ht="12.75">
      <c r="E130" s="9" t="s">
        <v>60</v>
      </c>
      <c r="G130" s="22" t="s">
        <v>60</v>
      </c>
    </row>
    <row r="131" spans="5:7" s="3" customFormat="1" ht="12.75">
      <c r="E131" s="51" t="s">
        <v>131</v>
      </c>
      <c r="G131" s="23" t="s">
        <v>74</v>
      </c>
    </row>
    <row r="132" spans="5:7" s="3" customFormat="1" ht="12.75">
      <c r="E132" s="9" t="s">
        <v>1</v>
      </c>
      <c r="G132" s="22" t="s">
        <v>1</v>
      </c>
    </row>
    <row r="134" spans="1:7" ht="12.75">
      <c r="A134" t="s">
        <v>27</v>
      </c>
      <c r="C134" s="5" t="s">
        <v>68</v>
      </c>
      <c r="E134" s="10">
        <f>SUM(E145)</f>
        <v>803818.25</v>
      </c>
      <c r="G134" s="24">
        <f>SUM(G145)</f>
        <v>786548.26</v>
      </c>
    </row>
    <row r="135" spans="1:7" ht="12.75">
      <c r="A135" t="s">
        <v>28</v>
      </c>
      <c r="C135" s="5" t="s">
        <v>215</v>
      </c>
      <c r="E135" s="12">
        <f>SUM(E152)</f>
        <v>0</v>
      </c>
      <c r="G135" s="25">
        <f>SUM(G152)</f>
        <v>0</v>
      </c>
    </row>
    <row r="137" spans="5:7" ht="13.5" thickBot="1">
      <c r="E137" s="11">
        <f>SUM(E134:E135)</f>
        <v>803818.25</v>
      </c>
      <c r="G137" s="27">
        <f>SUM(G134:G135)</f>
        <v>786548.26</v>
      </c>
    </row>
    <row r="138" ht="13.5" thickTop="1"/>
    <row r="139" spans="1:7" s="7" customFormat="1" ht="12.75">
      <c r="A139" s="7" t="s">
        <v>29</v>
      </c>
      <c r="C139" s="14"/>
      <c r="E139" s="55"/>
      <c r="G139" s="28"/>
    </row>
    <row r="140" spans="3:7" s="7" customFormat="1" ht="12.75">
      <c r="C140" s="14"/>
      <c r="E140" s="55"/>
      <c r="G140" s="28"/>
    </row>
    <row r="141" spans="1:7" s="7" customFormat="1" ht="12.75">
      <c r="A141" s="7" t="s">
        <v>30</v>
      </c>
      <c r="C141" s="14"/>
      <c r="E141" s="55">
        <f>'[1]UCI Notes'!$E$31</f>
        <v>786548.26</v>
      </c>
      <c r="G141" s="28">
        <v>716700.64</v>
      </c>
    </row>
    <row r="142" spans="1:7" s="7" customFormat="1" ht="12.75">
      <c r="A142" s="7" t="s">
        <v>31</v>
      </c>
      <c r="C142" s="14"/>
      <c r="E142" s="55">
        <v>90000</v>
      </c>
      <c r="G142" s="28">
        <v>122070</v>
      </c>
    </row>
    <row r="143" spans="1:7" s="7" customFormat="1" ht="12.75">
      <c r="A143" s="7" t="s">
        <v>32</v>
      </c>
      <c r="C143" s="14"/>
      <c r="E143" s="56">
        <v>-72730.01</v>
      </c>
      <c r="G143" s="32">
        <v>-52222.38</v>
      </c>
    </row>
    <row r="144" spans="3:7" s="7" customFormat="1" ht="12.75">
      <c r="C144" s="14"/>
      <c r="E144" s="55"/>
      <c r="G144" s="28"/>
    </row>
    <row r="145" spans="1:7" s="7" customFormat="1" ht="13.5" thickBot="1">
      <c r="A145" s="7" t="s">
        <v>222</v>
      </c>
      <c r="C145" s="14"/>
      <c r="E145" s="57">
        <f>SUM(E141+E142+E143)</f>
        <v>803818.25</v>
      </c>
      <c r="G145" s="33">
        <f>SUM(G141+G142+G143)</f>
        <v>786548.26</v>
      </c>
    </row>
    <row r="146" ht="13.5" thickTop="1"/>
    <row r="147" spans="1:7" s="7" customFormat="1" ht="12.75">
      <c r="A147" s="7" t="s">
        <v>33</v>
      </c>
      <c r="C147" s="14"/>
      <c r="E147" s="55"/>
      <c r="G147" s="28"/>
    </row>
    <row r="148" spans="3:7" s="7" customFormat="1" ht="12.75">
      <c r="C148" s="14"/>
      <c r="E148" s="55"/>
      <c r="G148" s="28"/>
    </row>
    <row r="149" spans="1:7" s="7" customFormat="1" ht="12.75">
      <c r="A149" s="7" t="s">
        <v>30</v>
      </c>
      <c r="C149" s="14"/>
      <c r="E149" s="55">
        <v>0</v>
      </c>
      <c r="G149" s="28">
        <f>SUM(437000+150000)</f>
        <v>587000</v>
      </c>
    </row>
    <row r="150" spans="1:7" s="7" customFormat="1" ht="12.75">
      <c r="A150" s="7" t="s">
        <v>34</v>
      </c>
      <c r="C150" s="14"/>
      <c r="E150" s="56">
        <v>0</v>
      </c>
      <c r="G150" s="32">
        <v>-587000</v>
      </c>
    </row>
    <row r="151" spans="3:7" s="7" customFormat="1" ht="12.75">
      <c r="C151" s="14"/>
      <c r="E151" s="55"/>
      <c r="G151" s="28"/>
    </row>
    <row r="152" spans="1:7" s="7" customFormat="1" ht="13.5" thickBot="1">
      <c r="A152" s="7" t="s">
        <v>222</v>
      </c>
      <c r="C152" s="14"/>
      <c r="E152" s="57">
        <f>SUM(E149:E150)</f>
        <v>0</v>
      </c>
      <c r="G152" s="33">
        <f>SUM(G149:G150)</f>
        <v>0</v>
      </c>
    </row>
    <row r="153" ht="13.5" thickTop="1"/>
    <row r="155" ht="12.75">
      <c r="A155" s="2" t="s">
        <v>203</v>
      </c>
    </row>
    <row r="156" spans="5:7" s="3" customFormat="1" ht="12.75">
      <c r="E156" s="9" t="s">
        <v>60</v>
      </c>
      <c r="G156" s="22" t="s">
        <v>60</v>
      </c>
    </row>
    <row r="157" spans="5:7" s="3" customFormat="1" ht="12.75">
      <c r="E157" s="51" t="s">
        <v>131</v>
      </c>
      <c r="G157" s="23" t="s">
        <v>74</v>
      </c>
    </row>
    <row r="158" spans="5:7" s="3" customFormat="1" ht="12.75">
      <c r="E158" s="9" t="s">
        <v>1</v>
      </c>
      <c r="G158" s="22" t="s">
        <v>1</v>
      </c>
    </row>
    <row r="160" spans="1:7" ht="12.75">
      <c r="A160" t="s">
        <v>35</v>
      </c>
      <c r="E160" s="10">
        <f>3234437.1+161794.79</f>
        <v>3396231.89</v>
      </c>
      <c r="G160" s="24">
        <f>264109.79+4286963.96</f>
        <v>4551073.75</v>
      </c>
    </row>
    <row r="161" spans="1:7" ht="12.75">
      <c r="A161" t="s">
        <v>36</v>
      </c>
      <c r="E161" s="12">
        <v>-227746.21</v>
      </c>
      <c r="G161" s="25">
        <f>-373945.17+146198.96</f>
        <v>-227746.21</v>
      </c>
    </row>
    <row r="163" spans="5:7" ht="12.75">
      <c r="E163" s="10">
        <f>SUM(E160:E161)</f>
        <v>3168485.68</v>
      </c>
      <c r="G163" s="24">
        <f>SUM(G160:G161)</f>
        <v>4323327.54</v>
      </c>
    </row>
    <row r="164" spans="1:7" ht="12.75">
      <c r="A164" t="s">
        <v>37</v>
      </c>
      <c r="E164" s="12">
        <f>736334.64+286008.84</f>
        <v>1022343.48</v>
      </c>
      <c r="G164" s="25">
        <f>244870.84+387638.85</f>
        <v>632509.69</v>
      </c>
    </row>
    <row r="166" spans="5:7" ht="13.5" thickBot="1">
      <c r="E166" s="11">
        <f>SUM(E163:E164)</f>
        <v>4190829.16</v>
      </c>
      <c r="G166" s="27">
        <f>SUM(G163:G164)</f>
        <v>4955837.23</v>
      </c>
    </row>
    <row r="167" ht="13.5" thickTop="1"/>
    <row r="169" ht="12.75">
      <c r="A169" s="2" t="s">
        <v>204</v>
      </c>
    </row>
    <row r="170" spans="5:7" s="3" customFormat="1" ht="12.75">
      <c r="E170" s="9" t="s">
        <v>60</v>
      </c>
      <c r="G170" s="22" t="s">
        <v>60</v>
      </c>
    </row>
    <row r="171" spans="5:7" s="3" customFormat="1" ht="12.75">
      <c r="E171" s="51" t="s">
        <v>131</v>
      </c>
      <c r="G171" s="23" t="s">
        <v>74</v>
      </c>
    </row>
    <row r="172" spans="5:7" s="3" customFormat="1" ht="12.75">
      <c r="E172" s="9" t="s">
        <v>1</v>
      </c>
      <c r="G172" s="22" t="s">
        <v>1</v>
      </c>
    </row>
    <row r="174" spans="1:7" ht="12.75">
      <c r="A174" t="s">
        <v>38</v>
      </c>
      <c r="E174" s="10">
        <v>2432761.96</v>
      </c>
      <c r="G174" s="24">
        <f>4159681.66</f>
        <v>4159681.66</v>
      </c>
    </row>
    <row r="175" spans="1:7" ht="12.75">
      <c r="A175" t="s">
        <v>39</v>
      </c>
      <c r="E175" s="58">
        <f>2614775.16+176568.07+2002.15</f>
        <v>2793345.38</v>
      </c>
      <c r="F175" s="17"/>
      <c r="G175" s="34">
        <f>2167054.54+115513.27</f>
        <v>2282567.81</v>
      </c>
    </row>
    <row r="176" spans="1:7" ht="12.75">
      <c r="A176" t="s">
        <v>64</v>
      </c>
      <c r="C176" s="5" t="s">
        <v>214</v>
      </c>
      <c r="E176" s="12">
        <v>265370</v>
      </c>
      <c r="G176" s="25">
        <v>265370</v>
      </c>
    </row>
    <row r="178" spans="5:7" ht="13.5" thickBot="1">
      <c r="E178" s="11">
        <f>SUM(E174:E176)</f>
        <v>5491477.34</v>
      </c>
      <c r="G178" s="27">
        <f>SUM(G174:G176)</f>
        <v>6707619.470000001</v>
      </c>
    </row>
    <row r="179" ht="13.5" thickTop="1"/>
    <row r="180" spans="1:7" s="7" customFormat="1" ht="12.75">
      <c r="A180" s="7" t="s">
        <v>65</v>
      </c>
      <c r="C180" s="14"/>
      <c r="E180" s="55"/>
      <c r="G180" s="28"/>
    </row>
    <row r="181" spans="1:7" s="7" customFormat="1" ht="12.75">
      <c r="A181" s="7" t="s">
        <v>66</v>
      </c>
      <c r="C181" s="14"/>
      <c r="E181" s="55"/>
      <c r="G181" s="28"/>
    </row>
    <row r="184" ht="12.75">
      <c r="A184" s="2" t="s">
        <v>205</v>
      </c>
    </row>
    <row r="185" spans="5:7" s="3" customFormat="1" ht="12.75">
      <c r="E185" s="9" t="s">
        <v>60</v>
      </c>
      <c r="G185" s="22" t="s">
        <v>60</v>
      </c>
    </row>
    <row r="186" spans="5:7" s="3" customFormat="1" ht="12.75">
      <c r="E186" s="51" t="s">
        <v>131</v>
      </c>
      <c r="G186" s="23" t="s">
        <v>74</v>
      </c>
    </row>
    <row r="187" spans="5:7" s="3" customFormat="1" ht="12.75">
      <c r="E187" s="9" t="s">
        <v>1</v>
      </c>
      <c r="G187" s="22" t="s">
        <v>1</v>
      </c>
    </row>
    <row r="188" spans="1:7" s="7" customFormat="1" ht="12.75">
      <c r="A188" s="38" t="s">
        <v>75</v>
      </c>
      <c r="C188" s="14"/>
      <c r="E188" s="55"/>
      <c r="G188" s="29"/>
    </row>
    <row r="189" spans="1:7" ht="12.75">
      <c r="A189" t="s">
        <v>76</v>
      </c>
      <c r="C189" s="5" t="s">
        <v>216</v>
      </c>
      <c r="E189" s="10">
        <f>'[1]UCI Notes'!$E$85</f>
        <v>892830.46</v>
      </c>
      <c r="G189" s="24">
        <v>892830.46</v>
      </c>
    </row>
    <row r="190" spans="1:7" ht="12.75">
      <c r="A190" t="s">
        <v>77</v>
      </c>
      <c r="E190" s="10">
        <v>98418.9</v>
      </c>
      <c r="G190" s="24">
        <f>6515169.87-6479353.91</f>
        <v>35815.95999999996</v>
      </c>
    </row>
    <row r="191" spans="1:7" ht="12.75">
      <c r="A191" t="s">
        <v>78</v>
      </c>
      <c r="C191" s="5" t="s">
        <v>216</v>
      </c>
      <c r="E191" s="10">
        <f>'[1]UCI Notes'!$E$87</f>
        <v>1458273.93</v>
      </c>
      <c r="G191" s="24">
        <v>1458273.93</v>
      </c>
    </row>
    <row r="192" spans="1:7" ht="12.75">
      <c r="A192" t="s">
        <v>77</v>
      </c>
      <c r="E192" s="10">
        <v>296877.96</v>
      </c>
      <c r="G192" s="24">
        <v>120719.88</v>
      </c>
    </row>
    <row r="193" spans="1:3" ht="12.75">
      <c r="A193" t="s">
        <v>79</v>
      </c>
      <c r="C193" s="5" t="s">
        <v>217</v>
      </c>
    </row>
    <row r="194" spans="1:7" ht="12.75">
      <c r="A194" t="s">
        <v>80</v>
      </c>
      <c r="E194" s="10">
        <f>'[1]UCI Notes'!$E$90</f>
        <v>30000000</v>
      </c>
      <c r="G194" s="24">
        <v>30000000</v>
      </c>
    </row>
    <row r="195" spans="1:7" ht="12.75">
      <c r="A195" t="s">
        <v>77</v>
      </c>
      <c r="E195" s="10">
        <v>8852408.79</v>
      </c>
      <c r="G195" s="24">
        <v>6479353.91</v>
      </c>
    </row>
    <row r="197" spans="5:7" ht="12.75">
      <c r="E197" s="59">
        <f>SUM(E189:E195)</f>
        <v>41598810.04</v>
      </c>
      <c r="G197" s="45">
        <f>SUM(G189:G195)</f>
        <v>38986994.14</v>
      </c>
    </row>
    <row r="199" ht="12.75">
      <c r="A199" s="38" t="s">
        <v>81</v>
      </c>
    </row>
    <row r="200" spans="1:7" ht="12.75">
      <c r="A200" t="s">
        <v>82</v>
      </c>
      <c r="E200" s="18">
        <v>3777198.34</v>
      </c>
      <c r="G200" s="24">
        <v>3777198.34</v>
      </c>
    </row>
    <row r="201" spans="1:7" ht="12.75">
      <c r="A201" t="s">
        <v>77</v>
      </c>
      <c r="E201" s="10">
        <v>482715.85</v>
      </c>
      <c r="G201" s="24">
        <v>177033.31</v>
      </c>
    </row>
    <row r="202" spans="1:7" ht="12.75">
      <c r="A202" t="s">
        <v>83</v>
      </c>
      <c r="E202" s="10">
        <f>'[1]UCI Notes'!$E$98</f>
        <v>1500000</v>
      </c>
      <c r="G202" s="24">
        <v>1500000</v>
      </c>
    </row>
    <row r="203" spans="1:7" ht="12.75">
      <c r="A203" t="s">
        <v>77</v>
      </c>
      <c r="E203" s="10">
        <v>43821.88</v>
      </c>
      <c r="G203" s="24">
        <v>6357.96</v>
      </c>
    </row>
    <row r="204" spans="1:7" ht="12.75">
      <c r="A204" t="s">
        <v>84</v>
      </c>
      <c r="E204" s="10">
        <v>544114.07</v>
      </c>
      <c r="G204" s="24">
        <v>506415.5</v>
      </c>
    </row>
    <row r="206" spans="5:7" ht="12.75">
      <c r="E206" s="59">
        <f>SUM(E200:E205)</f>
        <v>6347850.14</v>
      </c>
      <c r="G206" s="45">
        <f>SUM(G200:G205)</f>
        <v>5967005.11</v>
      </c>
    </row>
    <row r="209" spans="1:7" ht="12.75">
      <c r="A209" t="s">
        <v>85</v>
      </c>
      <c r="E209" s="10">
        <f>SUM(E197)</f>
        <v>41598810.04</v>
      </c>
      <c r="G209" s="24">
        <f>SUM(G197)</f>
        <v>38986994.14</v>
      </c>
    </row>
    <row r="210" spans="1:7" ht="12.75">
      <c r="A210" t="s">
        <v>86</v>
      </c>
      <c r="E210" s="10">
        <f>SUM(E206)</f>
        <v>6347850.14</v>
      </c>
      <c r="G210" s="24">
        <f>SUM(G206)</f>
        <v>5967005.11</v>
      </c>
    </row>
    <row r="212" spans="1:7" ht="13.5" thickBot="1">
      <c r="A212" s="2" t="s">
        <v>87</v>
      </c>
      <c r="E212" s="60">
        <f>SUM(E209:E210)</f>
        <v>47946660.18</v>
      </c>
      <c r="G212" s="46">
        <f>SUM(G209:G210)</f>
        <v>44953999.25</v>
      </c>
    </row>
    <row r="213" ht="13.5" thickTop="1">
      <c r="G213" s="40"/>
    </row>
    <row r="214" ht="12.75">
      <c r="G214" s="40"/>
    </row>
    <row r="215" spans="1:7" s="7" customFormat="1" ht="12.75">
      <c r="A215" s="7" t="s">
        <v>88</v>
      </c>
      <c r="C215" s="14"/>
      <c r="E215" s="55"/>
      <c r="G215" s="29"/>
    </row>
    <row r="216" spans="1:7" s="7" customFormat="1" ht="12.75">
      <c r="A216" s="7" t="s">
        <v>89</v>
      </c>
      <c r="C216" s="14"/>
      <c r="E216" s="55"/>
      <c r="G216" s="29"/>
    </row>
    <row r="217" spans="1:7" s="7" customFormat="1" ht="12.75">
      <c r="A217" s="7" t="s">
        <v>90</v>
      </c>
      <c r="C217" s="14"/>
      <c r="E217" s="55"/>
      <c r="G217" s="29"/>
    </row>
    <row r="218" spans="3:7" s="7" customFormat="1" ht="12.75">
      <c r="C218" s="14"/>
      <c r="E218" s="55"/>
      <c r="G218" s="29"/>
    </row>
    <row r="219" spans="1:7" s="7" customFormat="1" ht="12.75">
      <c r="A219" s="7" t="s">
        <v>91</v>
      </c>
      <c r="C219" s="14"/>
      <c r="E219" s="55"/>
      <c r="G219" s="29"/>
    </row>
    <row r="220" spans="1:7" s="7" customFormat="1" ht="12.75">
      <c r="A220" s="7" t="s">
        <v>92</v>
      </c>
      <c r="C220" s="14"/>
      <c r="E220" s="55"/>
      <c r="G220" s="29"/>
    </row>
    <row r="221" spans="3:7" s="7" customFormat="1" ht="12.75">
      <c r="C221" s="14"/>
      <c r="E221" s="55"/>
      <c r="G221" s="29"/>
    </row>
    <row r="222" spans="3:7" s="7" customFormat="1" ht="12.75">
      <c r="C222" s="14"/>
      <c r="E222" s="55"/>
      <c r="G222" s="29"/>
    </row>
    <row r="223" spans="1:7" s="7" customFormat="1" ht="12.75">
      <c r="A223" s="7" t="s">
        <v>93</v>
      </c>
      <c r="C223" s="14"/>
      <c r="E223" s="55"/>
      <c r="G223" s="29"/>
    </row>
    <row r="224" spans="1:7" s="7" customFormat="1" ht="12.75">
      <c r="A224" s="7" t="s">
        <v>94</v>
      </c>
      <c r="C224" s="14"/>
      <c r="E224" s="55"/>
      <c r="G224" s="29"/>
    </row>
    <row r="225" spans="3:7" s="7" customFormat="1" ht="12.75">
      <c r="C225" s="14"/>
      <c r="E225" s="55"/>
      <c r="G225" s="29"/>
    </row>
    <row r="228" ht="12.75">
      <c r="A228" s="2" t="s">
        <v>206</v>
      </c>
    </row>
    <row r="230" ht="12.75">
      <c r="A230" t="s">
        <v>207</v>
      </c>
    </row>
    <row r="231" ht="12.75">
      <c r="A231" t="s">
        <v>208</v>
      </c>
    </row>
    <row r="234" ht="12.75">
      <c r="A234" s="2" t="s">
        <v>209</v>
      </c>
    </row>
    <row r="235" spans="5:7" s="3" customFormat="1" ht="12.75">
      <c r="E235" s="9" t="s">
        <v>60</v>
      </c>
      <c r="G235" s="22" t="s">
        <v>60</v>
      </c>
    </row>
    <row r="236" spans="5:7" s="3" customFormat="1" ht="12.75">
      <c r="E236" s="51" t="s">
        <v>131</v>
      </c>
      <c r="G236" s="23" t="s">
        <v>74</v>
      </c>
    </row>
    <row r="237" spans="5:7" s="3" customFormat="1" ht="12.75">
      <c r="E237" s="9" t="s">
        <v>1</v>
      </c>
      <c r="G237" s="22" t="s">
        <v>1</v>
      </c>
    </row>
    <row r="239" spans="1:7" ht="12.75">
      <c r="A239" t="s">
        <v>210</v>
      </c>
      <c r="E239" s="10">
        <f>'Conso BS'!E23</f>
        <v>128898.32</v>
      </c>
      <c r="G239" s="24">
        <f>'Conso BS'!G23</f>
        <v>264924.61</v>
      </c>
    </row>
    <row r="241" spans="5:7" ht="13.5" thickBot="1">
      <c r="E241" s="60">
        <f>SUM(E239:E240)</f>
        <v>128898.32</v>
      </c>
      <c r="G241" s="46">
        <f>SUM(G239:G240)</f>
        <v>264924.61</v>
      </c>
    </row>
    <row r="242" ht="13.5" thickTop="1"/>
    <row r="244" ht="12.75">
      <c r="A244" s="2" t="s">
        <v>212</v>
      </c>
    </row>
    <row r="246" ht="12.75">
      <c r="A246" t="s">
        <v>211</v>
      </c>
    </row>
  </sheetData>
  <printOptions/>
  <pageMargins left="1.09" right="0.75" top="1.32" bottom="0.86" header="0.39" footer="0.5"/>
  <pageSetup orientation="portrait" scale="70" r:id="rId1"/>
  <headerFooter alignWithMargins="0">
    <oddHeader>&amp;C&amp;"Arial,Bold"&amp;12UNITED CHEMICAL INDUSTRIES BERHAD
(5990-P)
(Incorporated in Malaysia)
CONSOLIDATED NOTES TO THE FINANCIAL STATEMENTS AT 30TH SEPTEMBER 2002&amp;R&amp;"Arial,Italic"&amp;8Printed On : &amp;D
&amp;T</oddHeader>
    <oddFooter>&amp;L&amp;"Arial,Italic"&amp;8File : &amp;F  (&amp;A)&amp;R&amp;"Arial,Italic"&amp;8Page &amp;P of &amp;N</oddFooter>
  </headerFooter>
  <rowBreaks count="3" manualBreakCount="3">
    <brk id="64" max="255" man="1"/>
    <brk id="127" max="255" man="1"/>
    <brk id="1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K12" sqref="K12"/>
    </sheetView>
  </sheetViews>
  <sheetFormatPr defaultColWidth="9.140625" defaultRowHeight="12.75"/>
  <cols>
    <col min="1" max="1" width="25.28125" style="0" customWidth="1"/>
    <col min="2" max="2" width="2.57421875" style="0" customWidth="1"/>
    <col min="3" max="3" width="13.8515625" style="1" customWidth="1"/>
    <col min="4" max="4" width="2.57421875" style="0" customWidth="1"/>
    <col min="5" max="5" width="13.8515625" style="1" customWidth="1"/>
    <col min="6" max="6" width="2.57421875" style="0" customWidth="1"/>
    <col min="7" max="7" width="13.8515625" style="1" customWidth="1"/>
    <col min="8" max="8" width="2.57421875" style="0" customWidth="1"/>
    <col min="9" max="9" width="13.8515625" style="18" customWidth="1"/>
    <col min="10" max="10" width="2.57421875" style="21" customWidth="1"/>
    <col min="11" max="11" width="13.8515625" style="13" customWidth="1"/>
  </cols>
  <sheetData>
    <row r="1" spans="9:11" s="3" customFormat="1" ht="12.75">
      <c r="I1" s="9" t="s">
        <v>55</v>
      </c>
      <c r="J1" s="20"/>
      <c r="K1" s="20"/>
    </row>
    <row r="2" spans="3:11" s="3" customFormat="1" ht="12.75">
      <c r="C2" s="4" t="s">
        <v>52</v>
      </c>
      <c r="E2" s="4" t="s">
        <v>52</v>
      </c>
      <c r="G2" s="4" t="s">
        <v>53</v>
      </c>
      <c r="I2" s="9" t="s">
        <v>51</v>
      </c>
      <c r="J2" s="20"/>
      <c r="K2" s="9"/>
    </row>
    <row r="3" spans="3:11" s="3" customFormat="1" ht="12.75">
      <c r="C3" s="4" t="s">
        <v>53</v>
      </c>
      <c r="E3" s="4" t="s">
        <v>54</v>
      </c>
      <c r="G3" s="4" t="s">
        <v>57</v>
      </c>
      <c r="I3" s="9" t="s">
        <v>56</v>
      </c>
      <c r="J3" s="20"/>
      <c r="K3" s="9" t="s">
        <v>58</v>
      </c>
    </row>
    <row r="4" spans="3:11" ht="12.75">
      <c r="C4" s="4" t="s">
        <v>1</v>
      </c>
      <c r="E4" s="4" t="s">
        <v>1</v>
      </c>
      <c r="G4" s="4" t="s">
        <v>1</v>
      </c>
      <c r="I4" s="9" t="s">
        <v>1</v>
      </c>
      <c r="K4" s="9" t="s">
        <v>1</v>
      </c>
    </row>
    <row r="6" spans="1:11" ht="12.75">
      <c r="A6" t="s">
        <v>61</v>
      </c>
      <c r="C6" s="10">
        <v>18500000</v>
      </c>
      <c r="E6" s="10">
        <v>1481086.61</v>
      </c>
      <c r="G6" s="10">
        <v>1700000</v>
      </c>
      <c r="I6" s="18">
        <v>-47586673.97</v>
      </c>
      <c r="K6" s="13">
        <f>SUM(C6:I6)</f>
        <v>-25905587.36</v>
      </c>
    </row>
    <row r="8" spans="1:11" ht="12.75">
      <c r="A8" t="s">
        <v>59</v>
      </c>
      <c r="C8" s="12">
        <v>0</v>
      </c>
      <c r="E8" s="12">
        <v>0</v>
      </c>
      <c r="G8" s="12">
        <v>0</v>
      </c>
      <c r="I8" s="19">
        <f>-7531934.79-12313.17+155380-27587.64+599480.45+30000-6000</f>
        <v>-6792975.149999999</v>
      </c>
      <c r="K8" s="15">
        <f>SUM(C8:I8)</f>
        <v>-6792975.149999999</v>
      </c>
    </row>
    <row r="10" spans="1:11" ht="12.75">
      <c r="A10" t="s">
        <v>69</v>
      </c>
      <c r="C10" s="10">
        <f>SUM(C6:C8)</f>
        <v>18500000</v>
      </c>
      <c r="E10" s="10">
        <f>SUM(E6:E8)</f>
        <v>1481086.61</v>
      </c>
      <c r="G10" s="10">
        <f>SUM(G6:G8)</f>
        <v>1700000</v>
      </c>
      <c r="I10" s="18">
        <f>SUM(I6:I8)</f>
        <v>-54379649.12</v>
      </c>
      <c r="K10" s="13">
        <f>SUM(K6:K8)</f>
        <v>-32698562.509999998</v>
      </c>
    </row>
    <row r="12" spans="1:11" ht="12.75">
      <c r="A12" t="s">
        <v>223</v>
      </c>
      <c r="C12" s="6">
        <v>0</v>
      </c>
      <c r="E12" s="6">
        <v>0</v>
      </c>
      <c r="G12" s="6">
        <v>0</v>
      </c>
      <c r="I12" s="19">
        <f>SUM('Conso IS'!I33)</f>
        <v>-4076707.230000001</v>
      </c>
      <c r="K12" s="15">
        <f>SUM(C12:I12)</f>
        <v>-4076707.230000001</v>
      </c>
    </row>
    <row r="14" spans="1:11" ht="13.5" thickBot="1">
      <c r="A14" t="s">
        <v>132</v>
      </c>
      <c r="C14" s="11">
        <f>SUM(C10:C12)</f>
        <v>18500000</v>
      </c>
      <c r="E14" s="11">
        <f>SUM(E10:E12)</f>
        <v>1481086.61</v>
      </c>
      <c r="G14" s="11">
        <f>SUM(G10:G12)</f>
        <v>1700000</v>
      </c>
      <c r="I14" s="11">
        <f>SUM(I10+I12)</f>
        <v>-58456356.35</v>
      </c>
      <c r="K14" s="11">
        <f>SUM(K10:K12)</f>
        <v>-36775269.74</v>
      </c>
    </row>
    <row r="15" ht="13.5" thickTop="1"/>
  </sheetData>
  <printOptions/>
  <pageMargins left="1.09" right="0.26" top="1.51" bottom="1" header="0.39" footer="0.5"/>
  <pageSetup orientation="portrait" scale="70" r:id="rId1"/>
  <headerFooter alignWithMargins="0">
    <oddHeader>&amp;C&amp;"Arial,Bold"&amp;12UNITED CHEMICAL INDUSTRIES BERHAD
(5990-P)
(Incorporated in Malaysia)
CONSOLIDATED STATEMENT OF CHANGES IN EQUITY
FOR THE YEAR ENDED 30TH SEPTEMBER 2002&amp;R&amp;"Arial,Italic"&amp;8Printed On : &amp;D
&amp;T</oddHeader>
    <oddFooter>&amp;L&amp;"Arial,Italic"&amp;8File : &amp;F  (&amp;A)&amp;R&amp;"Arial,Italic"&amp;8Page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31">
      <selection activeCell="E58" sqref="E58"/>
    </sheetView>
  </sheetViews>
  <sheetFormatPr defaultColWidth="9.140625" defaultRowHeight="12.75"/>
  <cols>
    <col min="1" max="1" width="48.140625" style="0" customWidth="1"/>
    <col min="2" max="2" width="3.57421875" style="0" customWidth="1"/>
    <col min="3" max="3" width="9.140625" style="5" customWidth="1"/>
    <col min="4" max="4" width="3.57421875" style="0" customWidth="1"/>
    <col min="5" max="5" width="15.57421875" style="10" customWidth="1"/>
    <col min="6" max="6" width="3.57421875" style="44" customWidth="1"/>
    <col min="7" max="7" width="15.57421875" style="24" customWidth="1"/>
    <col min="8" max="8" width="3.57421875" style="44" customWidth="1"/>
    <col min="9" max="9" width="15.57421875" style="39" customWidth="1"/>
    <col min="10" max="10" width="3.57421875" style="44" customWidth="1"/>
    <col min="11" max="11" width="15.57421875" style="40" customWidth="1"/>
  </cols>
  <sheetData>
    <row r="1" spans="5:7" ht="12.75">
      <c r="E1" s="9" t="s">
        <v>96</v>
      </c>
      <c r="F1" s="43"/>
      <c r="G1" s="22" t="s">
        <v>96</v>
      </c>
    </row>
    <row r="2" spans="5:7" ht="12.75">
      <c r="E2" s="51" t="s">
        <v>131</v>
      </c>
      <c r="F2" s="43"/>
      <c r="G2" s="23" t="s">
        <v>74</v>
      </c>
    </row>
    <row r="3" spans="5:7" ht="12.75">
      <c r="E3" s="9" t="s">
        <v>1</v>
      </c>
      <c r="F3" s="43"/>
      <c r="G3" s="22" t="s">
        <v>1</v>
      </c>
    </row>
    <row r="5" ht="12.75">
      <c r="A5" s="2" t="s">
        <v>97</v>
      </c>
    </row>
    <row r="7" spans="1:7" ht="12.75">
      <c r="A7" t="s">
        <v>130</v>
      </c>
      <c r="E7" s="10">
        <v>-4076707</v>
      </c>
      <c r="G7" s="24">
        <v>-7390998</v>
      </c>
    </row>
    <row r="9" ht="12.75">
      <c r="A9" t="s">
        <v>98</v>
      </c>
    </row>
    <row r="10" spans="1:7" ht="12.75">
      <c r="A10" t="s">
        <v>99</v>
      </c>
      <c r="E10" s="10">
        <f>956798+63984</f>
        <v>1020782</v>
      </c>
      <c r="G10" s="24">
        <v>1572373</v>
      </c>
    </row>
    <row r="11" spans="1:7" ht="12.75">
      <c r="A11" t="s">
        <v>100</v>
      </c>
      <c r="E11" s="10">
        <v>90000</v>
      </c>
      <c r="G11" s="24">
        <v>122070</v>
      </c>
    </row>
    <row r="12" spans="1:7" ht="12.75">
      <c r="A12" t="s">
        <v>101</v>
      </c>
      <c r="E12" s="10">
        <v>0</v>
      </c>
      <c r="G12" s="24">
        <v>227746</v>
      </c>
    </row>
    <row r="13" spans="1:7" ht="12.75">
      <c r="A13" t="s">
        <v>102</v>
      </c>
      <c r="E13" s="10">
        <v>0</v>
      </c>
      <c r="G13" s="24">
        <v>-18495</v>
      </c>
    </row>
    <row r="14" spans="1:7" ht="12.75">
      <c r="A14" t="s">
        <v>103</v>
      </c>
      <c r="E14" s="10">
        <v>0</v>
      </c>
      <c r="G14" s="24">
        <v>0</v>
      </c>
    </row>
    <row r="15" spans="1:7" ht="12.75">
      <c r="A15" t="s">
        <v>104</v>
      </c>
      <c r="E15" s="10">
        <f>2962667</f>
        <v>2962667</v>
      </c>
      <c r="G15" s="24">
        <v>4092140</v>
      </c>
    </row>
    <row r="16" spans="1:7" ht="12.75">
      <c r="A16" t="s">
        <v>105</v>
      </c>
      <c r="E16" s="10">
        <v>-17201</v>
      </c>
      <c r="G16" s="24">
        <v>-31646</v>
      </c>
    </row>
    <row r="17" spans="1:7" ht="12.75">
      <c r="A17" t="s">
        <v>106</v>
      </c>
      <c r="E17" s="10">
        <v>656</v>
      </c>
      <c r="G17" s="24">
        <v>274167</v>
      </c>
    </row>
    <row r="18" spans="1:7" ht="12.75">
      <c r="A18" t="s">
        <v>107</v>
      </c>
      <c r="E18" s="12">
        <v>0</v>
      </c>
      <c r="G18" s="25">
        <v>0</v>
      </c>
    </row>
    <row r="20" spans="1:7" ht="12.75">
      <c r="A20" t="s">
        <v>108</v>
      </c>
      <c r="E20" s="10">
        <f>SUM(E7:E18)</f>
        <v>-19803</v>
      </c>
      <c r="G20" s="24">
        <f>SUM(G7:G18)</f>
        <v>-1152643</v>
      </c>
    </row>
    <row r="22" spans="1:7" ht="12.75">
      <c r="A22" t="s">
        <v>109</v>
      </c>
      <c r="E22" s="10">
        <f>6117289-5654200</f>
        <v>463089</v>
      </c>
      <c r="G22" s="24">
        <v>2123584</v>
      </c>
    </row>
    <row r="23" spans="1:7" ht="12.75">
      <c r="A23" t="s">
        <v>110</v>
      </c>
      <c r="E23" s="10">
        <f>4955838-4190829</f>
        <v>765009</v>
      </c>
      <c r="G23" s="24">
        <v>386035</v>
      </c>
    </row>
    <row r="24" spans="1:7" ht="12.75">
      <c r="A24" t="s">
        <v>111</v>
      </c>
      <c r="E24" s="12">
        <f>5489475-6707619-29333+2002</f>
        <v>-1245475</v>
      </c>
      <c r="G24" s="25">
        <v>-1438189</v>
      </c>
    </row>
    <row r="26" spans="1:7" ht="12.75">
      <c r="A26" t="s">
        <v>112</v>
      </c>
      <c r="E26" s="10">
        <f>SUM(E20:E24)</f>
        <v>-37180</v>
      </c>
      <c r="G26" s="24">
        <f>SUM(G20:G24)</f>
        <v>-81213</v>
      </c>
    </row>
    <row r="28" spans="1:7" ht="12.75">
      <c r="A28" t="s">
        <v>113</v>
      </c>
      <c r="E28" s="10">
        <v>0</v>
      </c>
      <c r="G28" s="24">
        <v>-121408</v>
      </c>
    </row>
    <row r="29" spans="1:7" ht="12.75">
      <c r="A29" t="s">
        <v>114</v>
      </c>
      <c r="E29" s="10">
        <v>-72730</v>
      </c>
      <c r="G29" s="24">
        <v>-52223</v>
      </c>
    </row>
    <row r="30" spans="1:7" ht="12.75">
      <c r="A30" t="s">
        <v>115</v>
      </c>
      <c r="E30" s="10">
        <v>0</v>
      </c>
      <c r="G30" s="24">
        <v>0</v>
      </c>
    </row>
    <row r="31" spans="1:7" ht="12.75">
      <c r="A31" t="s">
        <v>116</v>
      </c>
      <c r="E31" s="12">
        <f>-7705</f>
        <v>-7705</v>
      </c>
      <c r="G31" s="25">
        <v>-526268</v>
      </c>
    </row>
    <row r="33" spans="1:7" ht="12.75">
      <c r="A33" t="s">
        <v>117</v>
      </c>
      <c r="E33" s="12">
        <f>SUM(E26:E31)</f>
        <v>-117615</v>
      </c>
      <c r="G33" s="25">
        <f>SUM(G26:G31)</f>
        <v>-781112</v>
      </c>
    </row>
    <row r="36" ht="12.75">
      <c r="A36" s="2" t="s">
        <v>118</v>
      </c>
    </row>
    <row r="38" spans="1:7" ht="12.75">
      <c r="A38" t="s">
        <v>119</v>
      </c>
      <c r="E38" s="10">
        <f>-120651+32000+10158</f>
        <v>-78493</v>
      </c>
      <c r="G38" s="24">
        <v>-357613</v>
      </c>
    </row>
    <row r="39" spans="1:7" ht="12.75">
      <c r="A39" t="s">
        <v>120</v>
      </c>
      <c r="E39" s="12">
        <v>25050</v>
      </c>
      <c r="G39" s="25">
        <v>38360</v>
      </c>
    </row>
    <row r="41" spans="1:7" ht="12.75">
      <c r="A41" t="s">
        <v>121</v>
      </c>
      <c r="E41" s="12">
        <f>SUM(E38:E39)</f>
        <v>-53443</v>
      </c>
      <c r="G41" s="25">
        <f>SUM(G38:G39)</f>
        <v>-319253</v>
      </c>
    </row>
    <row r="44" ht="12.75">
      <c r="A44" s="2" t="s">
        <v>122</v>
      </c>
    </row>
    <row r="46" spans="1:7" ht="12.75">
      <c r="A46" t="s">
        <v>123</v>
      </c>
      <c r="E46" s="10">
        <v>0</v>
      </c>
      <c r="G46" s="24">
        <v>3948222</v>
      </c>
    </row>
    <row r="47" spans="1:7" ht="12.75">
      <c r="A47" t="s">
        <v>129</v>
      </c>
      <c r="E47" s="10">
        <v>0</v>
      </c>
      <c r="G47" s="24">
        <v>0</v>
      </c>
    </row>
    <row r="48" spans="1:7" ht="12.75">
      <c r="A48" t="s">
        <v>220</v>
      </c>
      <c r="E48" s="10">
        <v>37698</v>
      </c>
      <c r="G48" s="24">
        <v>506416</v>
      </c>
    </row>
    <row r="49" spans="1:7" ht="12.75">
      <c r="A49" t="s">
        <v>213</v>
      </c>
      <c r="E49" s="10">
        <f>-381*7</f>
        <v>-2667</v>
      </c>
      <c r="G49" s="24">
        <v>0</v>
      </c>
    </row>
    <row r="50" spans="1:7" ht="12.75">
      <c r="A50" t="s">
        <v>124</v>
      </c>
      <c r="E50" s="12">
        <v>0</v>
      </c>
      <c r="G50" s="25">
        <v>-2537136</v>
      </c>
    </row>
    <row r="52" spans="1:7" ht="12.75">
      <c r="A52" t="s">
        <v>125</v>
      </c>
      <c r="E52" s="12">
        <f>SUM(E46:E50)</f>
        <v>35031</v>
      </c>
      <c r="G52" s="25">
        <f>SUM(G46:G50)</f>
        <v>1917502</v>
      </c>
    </row>
    <row r="55" ht="12.75">
      <c r="A55" s="2" t="s">
        <v>126</v>
      </c>
    </row>
    <row r="56" spans="1:7" ht="12.75">
      <c r="A56" s="2" t="s">
        <v>127</v>
      </c>
      <c r="E56" s="10">
        <f>SUM(E33+E41+E52)</f>
        <v>-136027</v>
      </c>
      <c r="G56" s="24">
        <f>SUM(G33+G41+G52)</f>
        <v>817137</v>
      </c>
    </row>
    <row r="58" spans="1:7" ht="12.75">
      <c r="A58" t="s">
        <v>128</v>
      </c>
      <c r="E58" s="12">
        <f>G60</f>
        <v>264925</v>
      </c>
      <c r="G58" s="25">
        <v>-552212</v>
      </c>
    </row>
    <row r="60" spans="1:7" ht="13.5" thickBot="1">
      <c r="A60" s="2" t="s">
        <v>224</v>
      </c>
      <c r="E60" s="11">
        <f>SUM(E56+E58)</f>
        <v>128898</v>
      </c>
      <c r="G60" s="27">
        <f>SUM(G56+G58)</f>
        <v>264925</v>
      </c>
    </row>
    <row r="61" ht="13.5" thickTop="1"/>
  </sheetData>
  <printOptions/>
  <pageMargins left="1.09" right="0.24" top="1.32" bottom="1" header="0.39" footer="0.5"/>
  <pageSetup orientation="portrait" scale="70" r:id="rId1"/>
  <headerFooter alignWithMargins="0">
    <oddHeader>&amp;C&amp;"Arial,Bold"&amp;12UNITED CHEMICAL INDUSTRIES BERHAD
(5990-P)
(Incorporated in Malaysia)
CONSOLIDATED CASH FLOW STATEMENT FOR THE YEAR ENDED 30TH SEPTEMBER 2002&amp;R&amp;"Arial,Italic"&amp;8Printed On : &amp;D
&amp;T</oddHeader>
    <oddFooter>&amp;L&amp;"Arial,Italic"&amp;8File : &amp;F  (&amp;A)&amp;R&amp;"Arial,Italic"&amp;8Page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TCC11</cp:lastModifiedBy>
  <cp:lastPrinted>2002-11-29T10:52:44Z</cp:lastPrinted>
  <dcterms:created xsi:type="dcterms:W3CDTF">2001-05-14T01:22:37Z</dcterms:created>
  <dcterms:modified xsi:type="dcterms:W3CDTF">2002-11-29T11:11:12Z</dcterms:modified>
  <cp:category/>
  <cp:version/>
  <cp:contentType/>
  <cp:contentStatus/>
</cp:coreProperties>
</file>